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W:\A Força do Sistema\2025\"/>
    </mc:Choice>
  </mc:AlternateContent>
  <xr:revisionPtr revIDLastSave="0" documentId="8_{836F69CD-F811-46F1-A0A0-7E5CE1465908}" xr6:coauthVersionLast="47" xr6:coauthVersionMax="47" xr10:uidLastSave="{00000000-0000-0000-0000-000000000000}"/>
  <bookViews>
    <workbookView xWindow="-120" yWindow="-120" windowWidth="29040" windowHeight="15720" tabRatio="866" activeTab="2" xr2:uid="{00000000-000D-0000-FFFF-FFFF00000000}"/>
  </bookViews>
  <sheets>
    <sheet name="CRÉDITO" sheetId="85" r:id="rId1"/>
    <sheet name="CONTEMPLAÇÕES" sheetId="1" r:id="rId2"/>
    <sheet name="COTAS" sheetId="3" r:id="rId3"/>
    <sheet name="PARTICIPANTES" sheetId="78" r:id="rId4"/>
    <sheet name="CRÉDITOS DISPONIBILIZADOS" sheetId="88" r:id="rId5"/>
  </sheets>
  <externalReferences>
    <externalReference r:id="rId6"/>
    <externalReference r:id="rId7"/>
    <externalReference r:id="rId8"/>
  </externalReferences>
  <definedNames>
    <definedName name="_xlnm.Print_Area" localSheetId="1">CONTEMPLAÇÕES!$A$292:$M$337</definedName>
    <definedName name="_xlnm.Print_Area" localSheetId="2">COTAS!$A$292:$M$338</definedName>
    <definedName name="_xlnm.Print_Area" localSheetId="0">CRÉDITO!$A$658:$N$743</definedName>
    <definedName name="_xlnm.Print_Area" localSheetId="4">'CRÉDITOS DISPONIBILIZADOS'!$A$14:$N$73</definedName>
    <definedName name="_xlnm.Print_Area" localSheetId="3">PARTICIPANTES!$A$292:$M$337</definedName>
  </definedNames>
  <calcPr calcId="181029"/>
</workbook>
</file>

<file path=xl/calcChain.xml><?xml version="1.0" encoding="utf-8"?>
<calcChain xmlns="http://schemas.openxmlformats.org/spreadsheetml/2006/main">
  <c r="C737" i="85" l="1"/>
  <c r="D737" i="85"/>
  <c r="E737" i="85"/>
  <c r="F737" i="85"/>
  <c r="G737" i="85"/>
  <c r="H737" i="85"/>
  <c r="K737" i="85"/>
  <c r="L737" i="85"/>
  <c r="M737" i="85"/>
  <c r="C738" i="85"/>
  <c r="D738" i="85"/>
  <c r="E738" i="85"/>
  <c r="F738" i="85"/>
  <c r="G738" i="85"/>
  <c r="H738" i="85"/>
  <c r="K738" i="85"/>
  <c r="L738" i="85"/>
  <c r="M738" i="85"/>
  <c r="C739" i="85"/>
  <c r="D739" i="85"/>
  <c r="E739" i="85"/>
  <c r="F739" i="85"/>
  <c r="G739" i="85"/>
  <c r="H739" i="85"/>
  <c r="K739" i="85"/>
  <c r="L739" i="85"/>
  <c r="M739" i="85"/>
  <c r="C740" i="85"/>
  <c r="D740" i="85"/>
  <c r="E740" i="85"/>
  <c r="F740" i="85"/>
  <c r="G740" i="85"/>
  <c r="H740" i="85"/>
  <c r="K740" i="85"/>
  <c r="L740" i="85"/>
  <c r="M740" i="85"/>
  <c r="C741" i="85"/>
  <c r="D741" i="85"/>
  <c r="E741" i="85"/>
  <c r="F741" i="85"/>
  <c r="G741" i="85"/>
  <c r="H741" i="85"/>
  <c r="K741" i="85"/>
  <c r="L741" i="85"/>
  <c r="M741" i="85"/>
  <c r="C742" i="85"/>
  <c r="D742" i="85"/>
  <c r="E742" i="85"/>
  <c r="F742" i="85"/>
  <c r="G742" i="85"/>
  <c r="H742" i="85"/>
  <c r="K742" i="85"/>
  <c r="L742" i="85"/>
  <c r="M742" i="85"/>
  <c r="B738" i="85"/>
  <c r="B739" i="85"/>
  <c r="B740" i="85"/>
  <c r="B741" i="85"/>
  <c r="B742" i="85"/>
  <c r="B737" i="85"/>
  <c r="N157" i="3"/>
  <c r="N141" i="3"/>
  <c r="N125" i="3"/>
  <c r="N109" i="3"/>
  <c r="N92" i="3"/>
  <c r="N75" i="3"/>
  <c r="N59" i="3"/>
  <c r="N43" i="3"/>
  <c r="N330" i="3" l="1"/>
  <c r="N331" i="3"/>
  <c r="N332" i="3"/>
  <c r="N333" i="3"/>
  <c r="N334" i="3"/>
  <c r="N335" i="3"/>
  <c r="N329" i="3"/>
  <c r="N328" i="3"/>
  <c r="N169" i="3" l="1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168" i="3"/>
  <c r="C715" i="85" l="1"/>
  <c r="D715" i="85"/>
  <c r="E715" i="85"/>
  <c r="F715" i="85"/>
  <c r="G715" i="85"/>
  <c r="H715" i="85"/>
  <c r="I715" i="85"/>
  <c r="J715" i="85"/>
  <c r="K715" i="85"/>
  <c r="L715" i="85"/>
  <c r="M715" i="85"/>
  <c r="C716" i="85"/>
  <c r="D716" i="85"/>
  <c r="E716" i="85"/>
  <c r="F716" i="85"/>
  <c r="G716" i="85"/>
  <c r="H716" i="85"/>
  <c r="I716" i="85"/>
  <c r="J716" i="85"/>
  <c r="J721" i="85" s="1"/>
  <c r="K716" i="85"/>
  <c r="K721" i="85" s="1"/>
  <c r="L716" i="85"/>
  <c r="L721" i="85" s="1"/>
  <c r="M716" i="85"/>
  <c r="C717" i="85"/>
  <c r="D717" i="85"/>
  <c r="E717" i="85"/>
  <c r="F717" i="85"/>
  <c r="G717" i="85"/>
  <c r="H717" i="85"/>
  <c r="I717" i="85"/>
  <c r="J717" i="85"/>
  <c r="K717" i="85"/>
  <c r="L717" i="85"/>
  <c r="M717" i="85"/>
  <c r="C718" i="85"/>
  <c r="D718" i="85"/>
  <c r="E718" i="85"/>
  <c r="F718" i="85"/>
  <c r="G718" i="85"/>
  <c r="H718" i="85"/>
  <c r="I718" i="85"/>
  <c r="J718" i="85"/>
  <c r="K718" i="85"/>
  <c r="L718" i="85"/>
  <c r="M718" i="85"/>
  <c r="C719" i="85"/>
  <c r="D719" i="85"/>
  <c r="E719" i="85"/>
  <c r="F719" i="85"/>
  <c r="G719" i="85"/>
  <c r="H719" i="85"/>
  <c r="I719" i="85"/>
  <c r="J719" i="85"/>
  <c r="K719" i="85"/>
  <c r="L719" i="85"/>
  <c r="M719" i="85"/>
  <c r="C720" i="85"/>
  <c r="D720" i="85"/>
  <c r="E720" i="85"/>
  <c r="F720" i="85"/>
  <c r="G720" i="85"/>
  <c r="H720" i="85"/>
  <c r="I720" i="85"/>
  <c r="J720" i="85"/>
  <c r="K720" i="85"/>
  <c r="L720" i="85"/>
  <c r="M720" i="85"/>
  <c r="M721" i="85"/>
  <c r="B720" i="85"/>
  <c r="B719" i="85"/>
  <c r="B718" i="85"/>
  <c r="B717" i="85"/>
  <c r="B716" i="85"/>
  <c r="B715" i="85"/>
  <c r="I721" i="85" l="1"/>
  <c r="H721" i="85"/>
  <c r="G721" i="85"/>
  <c r="F721" i="85"/>
  <c r="E721" i="85"/>
  <c r="D721" i="85"/>
  <c r="C721" i="85"/>
  <c r="C66" i="88"/>
  <c r="D66" i="88"/>
  <c r="E66" i="88"/>
  <c r="F66" i="88"/>
  <c r="G66" i="88"/>
  <c r="H66" i="88"/>
  <c r="I66" i="88"/>
  <c r="J66" i="88"/>
  <c r="K66" i="88"/>
  <c r="L66" i="88"/>
  <c r="M66" i="88"/>
  <c r="C67" i="88"/>
  <c r="D67" i="88"/>
  <c r="E67" i="88"/>
  <c r="F67" i="88"/>
  <c r="G67" i="88"/>
  <c r="H67" i="88"/>
  <c r="I67" i="88"/>
  <c r="J67" i="88"/>
  <c r="K67" i="88"/>
  <c r="K73" i="88" s="1"/>
  <c r="L67" i="88"/>
  <c r="M67" i="88"/>
  <c r="C68" i="88"/>
  <c r="D68" i="88"/>
  <c r="E68" i="88"/>
  <c r="F68" i="88"/>
  <c r="G68" i="88"/>
  <c r="H68" i="88"/>
  <c r="I68" i="88"/>
  <c r="J68" i="88"/>
  <c r="K68" i="88"/>
  <c r="L68" i="88"/>
  <c r="M68" i="88"/>
  <c r="C69" i="88"/>
  <c r="D69" i="88"/>
  <c r="E69" i="88"/>
  <c r="F69" i="88"/>
  <c r="G69" i="88"/>
  <c r="H69" i="88"/>
  <c r="I69" i="88"/>
  <c r="J69" i="88"/>
  <c r="K69" i="88"/>
  <c r="L69" i="88"/>
  <c r="M69" i="88"/>
  <c r="C70" i="88"/>
  <c r="D70" i="88"/>
  <c r="E70" i="88"/>
  <c r="F70" i="88"/>
  <c r="G70" i="88"/>
  <c r="H70" i="88"/>
  <c r="I70" i="88"/>
  <c r="J70" i="88"/>
  <c r="K70" i="88"/>
  <c r="L70" i="88"/>
  <c r="M70" i="88"/>
  <c r="C71" i="88"/>
  <c r="D71" i="88"/>
  <c r="E71" i="88"/>
  <c r="F71" i="88"/>
  <c r="G71" i="88"/>
  <c r="H71" i="88"/>
  <c r="I71" i="88"/>
  <c r="J71" i="88"/>
  <c r="K71" i="88"/>
  <c r="L71" i="88"/>
  <c r="M71" i="88"/>
  <c r="L73" i="88"/>
  <c r="M73" i="88"/>
  <c r="B71" i="88"/>
  <c r="B70" i="88"/>
  <c r="B69" i="88"/>
  <c r="B68" i="88"/>
  <c r="B67" i="88"/>
  <c r="B66" i="88"/>
  <c r="O320" i="1"/>
  <c r="N320" i="1"/>
  <c r="N304" i="1"/>
  <c r="M336" i="78"/>
  <c r="L336" i="78"/>
  <c r="K336" i="78"/>
  <c r="J336" i="78"/>
  <c r="I336" i="78"/>
  <c r="H336" i="78"/>
  <c r="G336" i="78"/>
  <c r="F336" i="78"/>
  <c r="E336" i="78"/>
  <c r="D336" i="78"/>
  <c r="C336" i="78"/>
  <c r="B336" i="78"/>
  <c r="M336" i="3"/>
  <c r="L336" i="3"/>
  <c r="K336" i="3"/>
  <c r="J336" i="3"/>
  <c r="I336" i="3"/>
  <c r="H336" i="3"/>
  <c r="G336" i="3"/>
  <c r="F336" i="3"/>
  <c r="E336" i="3"/>
  <c r="D336" i="3"/>
  <c r="C336" i="3"/>
  <c r="B336" i="3"/>
  <c r="M336" i="1"/>
  <c r="L336" i="1"/>
  <c r="K336" i="1"/>
  <c r="J336" i="1"/>
  <c r="I336" i="1"/>
  <c r="H336" i="1"/>
  <c r="G336" i="1"/>
  <c r="F336" i="1"/>
  <c r="E336" i="1"/>
  <c r="D336" i="1"/>
  <c r="C336" i="1"/>
  <c r="B336" i="1"/>
  <c r="M731" i="85"/>
  <c r="L731" i="85"/>
  <c r="B731" i="85"/>
  <c r="M730" i="85"/>
  <c r="L730" i="85"/>
  <c r="K730" i="85"/>
  <c r="J730" i="85"/>
  <c r="I730" i="85"/>
  <c r="H730" i="85"/>
  <c r="G730" i="85"/>
  <c r="H729" i="85"/>
  <c r="G729" i="85"/>
  <c r="F729" i="85"/>
  <c r="E729" i="85"/>
  <c r="D729" i="85"/>
  <c r="C729" i="85"/>
  <c r="B729" i="85"/>
  <c r="M728" i="85"/>
  <c r="M727" i="85"/>
  <c r="L727" i="85"/>
  <c r="K727" i="85"/>
  <c r="J727" i="85"/>
  <c r="I727" i="85"/>
  <c r="H727" i="85"/>
  <c r="G727" i="85"/>
  <c r="F727" i="85"/>
  <c r="G726" i="85"/>
  <c r="F726" i="85"/>
  <c r="E726" i="85"/>
  <c r="D726" i="85"/>
  <c r="C726" i="85"/>
  <c r="B726" i="85"/>
  <c r="K731" i="85"/>
  <c r="J731" i="85"/>
  <c r="I731" i="85"/>
  <c r="H731" i="85"/>
  <c r="G731" i="85"/>
  <c r="F731" i="85"/>
  <c r="E731" i="85"/>
  <c r="D731" i="85"/>
  <c r="F730" i="85"/>
  <c r="E730" i="85"/>
  <c r="D730" i="85"/>
  <c r="C730" i="85"/>
  <c r="N718" i="85"/>
  <c r="M729" i="85"/>
  <c r="L729" i="85"/>
  <c r="K729" i="85"/>
  <c r="J729" i="85"/>
  <c r="I729" i="85"/>
  <c r="L728" i="85"/>
  <c r="K728" i="85"/>
  <c r="J728" i="85"/>
  <c r="I728" i="85"/>
  <c r="H728" i="85"/>
  <c r="G728" i="85"/>
  <c r="F728" i="85"/>
  <c r="E728" i="85"/>
  <c r="D728" i="85"/>
  <c r="C728" i="85"/>
  <c r="E727" i="85"/>
  <c r="M726" i="85"/>
  <c r="L726" i="85"/>
  <c r="K726" i="85"/>
  <c r="J726" i="85"/>
  <c r="J73" i="88" l="1"/>
  <c r="I73" i="88"/>
  <c r="H73" i="88"/>
  <c r="G73" i="88"/>
  <c r="F73" i="88"/>
  <c r="N336" i="3"/>
  <c r="E73" i="88"/>
  <c r="N67" i="88"/>
  <c r="D73" i="88"/>
  <c r="N70" i="88"/>
  <c r="N68" i="88"/>
  <c r="N71" i="88"/>
  <c r="N69" i="88"/>
  <c r="N66" i="88"/>
  <c r="C73" i="88"/>
  <c r="B73" i="88"/>
  <c r="G732" i="85"/>
  <c r="G710" i="85" s="1"/>
  <c r="L743" i="85"/>
  <c r="M743" i="85"/>
  <c r="F743" i="85"/>
  <c r="C727" i="85"/>
  <c r="N729" i="85"/>
  <c r="D743" i="85"/>
  <c r="E743" i="85"/>
  <c r="C731" i="85"/>
  <c r="C743" i="85" s="1"/>
  <c r="N720" i="85"/>
  <c r="E732" i="85"/>
  <c r="N717" i="85"/>
  <c r="B728" i="85"/>
  <c r="D727" i="85"/>
  <c r="F732" i="85"/>
  <c r="F710" i="85" s="1"/>
  <c r="H726" i="85"/>
  <c r="I726" i="85"/>
  <c r="J732" i="85"/>
  <c r="K732" i="85"/>
  <c r="K710" i="85" s="1"/>
  <c r="G743" i="85"/>
  <c r="L732" i="85"/>
  <c r="L710" i="85" s="1"/>
  <c r="N719" i="85"/>
  <c r="B730" i="85"/>
  <c r="M732" i="85"/>
  <c r="M710" i="85" s="1"/>
  <c r="N715" i="85"/>
  <c r="N716" i="85"/>
  <c r="B727" i="85"/>
  <c r="B721" i="85"/>
  <c r="K743" i="85"/>
  <c r="J710" i="85" l="1"/>
  <c r="J737" i="85"/>
  <c r="J739" i="85"/>
  <c r="J741" i="85"/>
  <c r="J738" i="85"/>
  <c r="J740" i="85"/>
  <c r="J742" i="85"/>
  <c r="N73" i="88"/>
  <c r="N731" i="85"/>
  <c r="C732" i="85"/>
  <c r="C710" i="85" s="1"/>
  <c r="B732" i="85"/>
  <c r="B710" i="85" s="1"/>
  <c r="N726" i="85"/>
  <c r="N728" i="85"/>
  <c r="E710" i="85"/>
  <c r="N721" i="85"/>
  <c r="N730" i="85"/>
  <c r="N707" i="85"/>
  <c r="I732" i="85"/>
  <c r="H743" i="85"/>
  <c r="H732" i="85"/>
  <c r="H710" i="85" s="1"/>
  <c r="N727" i="85"/>
  <c r="D732" i="85"/>
  <c r="D710" i="85" s="1"/>
  <c r="J743" i="85" l="1"/>
  <c r="I710" i="85"/>
  <c r="I740" i="85"/>
  <c r="I737" i="85"/>
  <c r="I742" i="85"/>
  <c r="I739" i="85"/>
  <c r="I741" i="85"/>
  <c r="I738" i="85"/>
  <c r="N704" i="85"/>
  <c r="N709" i="85"/>
  <c r="N708" i="85"/>
  <c r="N705" i="85"/>
  <c r="N706" i="85"/>
  <c r="N732" i="85"/>
  <c r="I743" i="85" l="1"/>
  <c r="N710" i="85"/>
  <c r="N740" i="85"/>
  <c r="N737" i="85"/>
  <c r="N742" i="85"/>
  <c r="N739" i="85"/>
  <c r="N741" i="85"/>
  <c r="N738" i="85"/>
  <c r="N743" i="85" l="1"/>
  <c r="L671" i="85"/>
  <c r="L682" i="85"/>
  <c r="E320" i="1" l="1"/>
  <c r="N301" i="1"/>
  <c r="N285" i="1"/>
  <c r="N269" i="1"/>
  <c r="N253" i="1"/>
  <c r="N237" i="1"/>
  <c r="N221" i="1"/>
  <c r="N205" i="1"/>
  <c r="N189" i="1"/>
  <c r="N173" i="1"/>
  <c r="N157" i="1"/>
  <c r="N141" i="1"/>
  <c r="N125" i="1"/>
  <c r="N109" i="1"/>
  <c r="N92" i="1"/>
  <c r="N75" i="1"/>
  <c r="N59" i="1"/>
  <c r="N43" i="1"/>
  <c r="D671" i="85" l="1"/>
  <c r="E671" i="85"/>
  <c r="F671" i="85"/>
  <c r="G671" i="85"/>
  <c r="H671" i="85"/>
  <c r="I671" i="85"/>
  <c r="J671" i="85"/>
  <c r="K671" i="85"/>
  <c r="M671" i="85"/>
  <c r="D672" i="85"/>
  <c r="E672" i="85"/>
  <c r="F672" i="85"/>
  <c r="G672" i="85"/>
  <c r="H672" i="85"/>
  <c r="I672" i="85"/>
  <c r="J672" i="85"/>
  <c r="K672" i="85"/>
  <c r="L672" i="85"/>
  <c r="M672" i="85"/>
  <c r="D673" i="85"/>
  <c r="E673" i="85"/>
  <c r="F673" i="85"/>
  <c r="G673" i="85"/>
  <c r="H673" i="85"/>
  <c r="I673" i="85"/>
  <c r="J673" i="85"/>
  <c r="K673" i="85"/>
  <c r="L673" i="85"/>
  <c r="M673" i="85"/>
  <c r="D674" i="85"/>
  <c r="E674" i="85"/>
  <c r="F674" i="85"/>
  <c r="G674" i="85"/>
  <c r="H674" i="85"/>
  <c r="I674" i="85"/>
  <c r="J674" i="85"/>
  <c r="K674" i="85"/>
  <c r="L674" i="85"/>
  <c r="M674" i="85"/>
  <c r="D675" i="85"/>
  <c r="E675" i="85"/>
  <c r="F675" i="85"/>
  <c r="G675" i="85"/>
  <c r="H675" i="85"/>
  <c r="I675" i="85"/>
  <c r="J675" i="85"/>
  <c r="K675" i="85"/>
  <c r="L675" i="85"/>
  <c r="M675" i="85"/>
  <c r="D676" i="85"/>
  <c r="E676" i="85"/>
  <c r="F676" i="85"/>
  <c r="G676" i="85"/>
  <c r="H676" i="85"/>
  <c r="I676" i="85"/>
  <c r="J676" i="85"/>
  <c r="K676" i="85"/>
  <c r="L676" i="85"/>
  <c r="M676" i="85"/>
  <c r="C671" i="85"/>
  <c r="C672" i="85"/>
  <c r="C673" i="85"/>
  <c r="C674" i="85"/>
  <c r="C675" i="85"/>
  <c r="C676" i="85"/>
  <c r="B676" i="85" l="1"/>
  <c r="B675" i="85"/>
  <c r="B674" i="85"/>
  <c r="B672" i="85"/>
  <c r="B673" i="85"/>
  <c r="D56" i="88" l="1"/>
  <c r="E56" i="88"/>
  <c r="F56" i="88"/>
  <c r="G56" i="88"/>
  <c r="H56" i="88"/>
  <c r="I56" i="88"/>
  <c r="J56" i="88"/>
  <c r="K56" i="88"/>
  <c r="L56" i="88"/>
  <c r="M56" i="88"/>
  <c r="D57" i="88"/>
  <c r="E57" i="88"/>
  <c r="F57" i="88"/>
  <c r="G57" i="88"/>
  <c r="H57" i="88"/>
  <c r="I57" i="88"/>
  <c r="J57" i="88"/>
  <c r="K57" i="88"/>
  <c r="L57" i="88"/>
  <c r="M57" i="88"/>
  <c r="D58" i="88"/>
  <c r="E58" i="88"/>
  <c r="F58" i="88"/>
  <c r="G58" i="88"/>
  <c r="H58" i="88"/>
  <c r="I58" i="88"/>
  <c r="J58" i="88"/>
  <c r="K58" i="88"/>
  <c r="L58" i="88"/>
  <c r="M58" i="88"/>
  <c r="D59" i="88"/>
  <c r="E59" i="88"/>
  <c r="F59" i="88"/>
  <c r="G59" i="88"/>
  <c r="H59" i="88"/>
  <c r="I59" i="88"/>
  <c r="J59" i="88"/>
  <c r="K59" i="88"/>
  <c r="L59" i="88"/>
  <c r="M59" i="88"/>
  <c r="D60" i="88"/>
  <c r="E60" i="88"/>
  <c r="F60" i="88"/>
  <c r="G60" i="88"/>
  <c r="H60" i="88"/>
  <c r="I60" i="88"/>
  <c r="J60" i="88"/>
  <c r="K60" i="88"/>
  <c r="L60" i="88"/>
  <c r="M60" i="88"/>
  <c r="D61" i="88"/>
  <c r="E61" i="88"/>
  <c r="F61" i="88"/>
  <c r="G61" i="88"/>
  <c r="H61" i="88"/>
  <c r="I61" i="88"/>
  <c r="J61" i="88"/>
  <c r="K61" i="88"/>
  <c r="L61" i="88"/>
  <c r="M61" i="88"/>
  <c r="K63" i="88" l="1"/>
  <c r="J63" i="88"/>
  <c r="L63" i="88"/>
  <c r="I63" i="88"/>
  <c r="M63" i="88"/>
  <c r="H63" i="88"/>
  <c r="G63" i="88"/>
  <c r="F63" i="88"/>
  <c r="E63" i="88"/>
  <c r="D63" i="88"/>
  <c r="C682" i="85"/>
  <c r="D682" i="85"/>
  <c r="F682" i="85"/>
  <c r="G682" i="85"/>
  <c r="I682" i="85"/>
  <c r="K682" i="85"/>
  <c r="G683" i="85"/>
  <c r="I683" i="85"/>
  <c r="J683" i="85"/>
  <c r="K683" i="85"/>
  <c r="L683" i="85"/>
  <c r="M683" i="85"/>
  <c r="C684" i="85"/>
  <c r="D684" i="85"/>
  <c r="H684" i="85"/>
  <c r="I684" i="85"/>
  <c r="G685" i="85"/>
  <c r="H685" i="85"/>
  <c r="I685" i="85"/>
  <c r="J685" i="85"/>
  <c r="K685" i="85"/>
  <c r="L685" i="85"/>
  <c r="M685" i="85"/>
  <c r="F686" i="85"/>
  <c r="G686" i="85"/>
  <c r="E687" i="85"/>
  <c r="F687" i="85"/>
  <c r="G687" i="85"/>
  <c r="H687" i="85"/>
  <c r="I687" i="85"/>
  <c r="J687" i="85"/>
  <c r="K687" i="85"/>
  <c r="B687" i="85"/>
  <c r="N674" i="85"/>
  <c r="B671" i="85"/>
  <c r="C56" i="88"/>
  <c r="C57" i="88"/>
  <c r="C58" i="88"/>
  <c r="C59" i="88"/>
  <c r="C60" i="88"/>
  <c r="C61" i="88"/>
  <c r="B60" i="88"/>
  <c r="B61" i="88"/>
  <c r="B59" i="88"/>
  <c r="B57" i="88"/>
  <c r="B58" i="88"/>
  <c r="B56" i="88"/>
  <c r="M320" i="78"/>
  <c r="L320" i="78"/>
  <c r="K320" i="78"/>
  <c r="J320" i="78"/>
  <c r="I320" i="78"/>
  <c r="H320" i="78"/>
  <c r="G320" i="78"/>
  <c r="F320" i="78"/>
  <c r="E320" i="78"/>
  <c r="D320" i="78"/>
  <c r="C320" i="78"/>
  <c r="B320" i="78"/>
  <c r="M320" i="1"/>
  <c r="L320" i="1"/>
  <c r="K320" i="1"/>
  <c r="J320" i="1"/>
  <c r="I320" i="1"/>
  <c r="H320" i="1"/>
  <c r="G320" i="1"/>
  <c r="F320" i="1"/>
  <c r="D320" i="1"/>
  <c r="C320" i="1"/>
  <c r="B320" i="1"/>
  <c r="M320" i="3"/>
  <c r="L320" i="3"/>
  <c r="K320" i="3"/>
  <c r="J320" i="3"/>
  <c r="I320" i="3"/>
  <c r="H320" i="3"/>
  <c r="G320" i="3"/>
  <c r="F320" i="3"/>
  <c r="E320" i="3"/>
  <c r="D320" i="3"/>
  <c r="C320" i="3"/>
  <c r="B320" i="3"/>
  <c r="B684" i="85"/>
  <c r="M687" i="85"/>
  <c r="L687" i="85"/>
  <c r="D687" i="85"/>
  <c r="C687" i="85"/>
  <c r="M686" i="85"/>
  <c r="L686" i="85"/>
  <c r="K686" i="85"/>
  <c r="J686" i="85"/>
  <c r="I686" i="85"/>
  <c r="H686" i="85"/>
  <c r="E686" i="85"/>
  <c r="D686" i="85"/>
  <c r="C686" i="85"/>
  <c r="F685" i="85"/>
  <c r="E685" i="85"/>
  <c r="D685" i="85"/>
  <c r="C685" i="85"/>
  <c r="M684" i="85"/>
  <c r="L684" i="85"/>
  <c r="K684" i="85"/>
  <c r="J684" i="85"/>
  <c r="G684" i="85"/>
  <c r="F684" i="85"/>
  <c r="E684" i="85"/>
  <c r="H683" i="85"/>
  <c r="F683" i="85"/>
  <c r="E683" i="85"/>
  <c r="D683" i="85"/>
  <c r="C683" i="85"/>
  <c r="N672" i="85"/>
  <c r="M682" i="85"/>
  <c r="K677" i="85"/>
  <c r="J682" i="85"/>
  <c r="N671" i="85"/>
  <c r="H682" i="85"/>
  <c r="E682" i="85"/>
  <c r="B682" i="85"/>
  <c r="N61" i="88" l="1"/>
  <c r="N60" i="88"/>
  <c r="N59" i="88"/>
  <c r="N58" i="88"/>
  <c r="N57" i="88"/>
  <c r="N56" i="88"/>
  <c r="C63" i="88"/>
  <c r="L677" i="85"/>
  <c r="E677" i="85"/>
  <c r="N676" i="85"/>
  <c r="C677" i="85"/>
  <c r="M677" i="85"/>
  <c r="D677" i="85"/>
  <c r="J677" i="85"/>
  <c r="B63" i="88"/>
  <c r="B686" i="85"/>
  <c r="B685" i="85"/>
  <c r="G688" i="85"/>
  <c r="H688" i="85"/>
  <c r="J688" i="85"/>
  <c r="F688" i="85"/>
  <c r="N673" i="85"/>
  <c r="B677" i="85"/>
  <c r="F677" i="85"/>
  <c r="G677" i="85"/>
  <c r="N675" i="85"/>
  <c r="B683" i="85"/>
  <c r="H677" i="85"/>
  <c r="I677" i="85"/>
  <c r="L688" i="85" l="1"/>
  <c r="L694" i="85" s="1"/>
  <c r="N63" i="88"/>
  <c r="N682" i="85"/>
  <c r="N660" i="85" s="1"/>
  <c r="F694" i="85"/>
  <c r="F696" i="85"/>
  <c r="F698" i="85"/>
  <c r="F693" i="85"/>
  <c r="F695" i="85"/>
  <c r="F697" i="85"/>
  <c r="J666" i="85"/>
  <c r="J694" i="85"/>
  <c r="J696" i="85"/>
  <c r="J698" i="85"/>
  <c r="J693" i="85"/>
  <c r="J695" i="85"/>
  <c r="J697" i="85"/>
  <c r="H666" i="85"/>
  <c r="H694" i="85"/>
  <c r="H696" i="85"/>
  <c r="H698" i="85"/>
  <c r="H693" i="85"/>
  <c r="H695" i="85"/>
  <c r="H697" i="85"/>
  <c r="G694" i="85"/>
  <c r="G696" i="85"/>
  <c r="G698" i="85"/>
  <c r="G693" i="85"/>
  <c r="G695" i="85"/>
  <c r="G697" i="85"/>
  <c r="N685" i="85"/>
  <c r="N663" i="85" s="1"/>
  <c r="K688" i="85"/>
  <c r="N684" i="85"/>
  <c r="N662" i="85" s="1"/>
  <c r="N687" i="85"/>
  <c r="N665" i="85" s="1"/>
  <c r="N686" i="85"/>
  <c r="N664" i="85" s="1"/>
  <c r="D688" i="85"/>
  <c r="N683" i="85"/>
  <c r="I688" i="85"/>
  <c r="N677" i="85"/>
  <c r="G666" i="85"/>
  <c r="B688" i="85"/>
  <c r="M688" i="85"/>
  <c r="F666" i="85"/>
  <c r="E688" i="85"/>
  <c r="C688" i="85"/>
  <c r="L274" i="3"/>
  <c r="L290" i="3"/>
  <c r="L258" i="3"/>
  <c r="L226" i="3"/>
  <c r="L242" i="3"/>
  <c r="L666" i="85" l="1"/>
  <c r="L697" i="85"/>
  <c r="L695" i="85"/>
  <c r="L693" i="85"/>
  <c r="L698" i="85"/>
  <c r="L696" i="85"/>
  <c r="C666" i="85"/>
  <c r="C693" i="85"/>
  <c r="C694" i="85"/>
  <c r="C695" i="85"/>
  <c r="C696" i="85"/>
  <c r="C697" i="85"/>
  <c r="C698" i="85"/>
  <c r="E666" i="85"/>
  <c r="E694" i="85"/>
  <c r="E696" i="85"/>
  <c r="E698" i="85"/>
  <c r="E693" i="85"/>
  <c r="E695" i="85"/>
  <c r="E697" i="85"/>
  <c r="M666" i="85"/>
  <c r="M693" i="85"/>
  <c r="M695" i="85"/>
  <c r="M697" i="85"/>
  <c r="M694" i="85"/>
  <c r="M696" i="85"/>
  <c r="M698" i="85"/>
  <c r="G699" i="85"/>
  <c r="J699" i="85"/>
  <c r="K666" i="85"/>
  <c r="K694" i="85"/>
  <c r="K696" i="85"/>
  <c r="K698" i="85"/>
  <c r="K693" i="85"/>
  <c r="K695" i="85"/>
  <c r="K697" i="85"/>
  <c r="F699" i="85"/>
  <c r="N688" i="85"/>
  <c r="N695" i="85" s="1"/>
  <c r="H699" i="85"/>
  <c r="I666" i="85"/>
  <c r="I696" i="85"/>
  <c r="I698" i="85"/>
  <c r="I693" i="85"/>
  <c r="I695" i="85"/>
  <c r="I697" i="85"/>
  <c r="I694" i="85"/>
  <c r="D666" i="85"/>
  <c r="D694" i="85"/>
  <c r="D696" i="85"/>
  <c r="D698" i="85"/>
  <c r="D693" i="85"/>
  <c r="D695" i="85"/>
  <c r="D697" i="85"/>
  <c r="B666" i="85"/>
  <c r="B696" i="85"/>
  <c r="B697" i="85"/>
  <c r="B698" i="85"/>
  <c r="B693" i="85"/>
  <c r="B694" i="85"/>
  <c r="B695" i="85"/>
  <c r="N661" i="85"/>
  <c r="K583" i="85"/>
  <c r="K589" i="85" s="1"/>
  <c r="L583" i="85"/>
  <c r="M583" i="85"/>
  <c r="K584" i="85"/>
  <c r="L584" i="85"/>
  <c r="M584" i="85"/>
  <c r="M595" i="85" s="1"/>
  <c r="K585" i="85"/>
  <c r="L585" i="85"/>
  <c r="M585" i="85"/>
  <c r="K586" i="85"/>
  <c r="L586" i="85"/>
  <c r="M586" i="85"/>
  <c r="K587" i="85"/>
  <c r="L587" i="85"/>
  <c r="M587" i="85"/>
  <c r="K588" i="85"/>
  <c r="L588" i="85"/>
  <c r="M588" i="85"/>
  <c r="L699" i="85" l="1"/>
  <c r="N693" i="85"/>
  <c r="N694" i="85"/>
  <c r="N698" i="85"/>
  <c r="N696" i="85"/>
  <c r="N697" i="85"/>
  <c r="L589" i="85"/>
  <c r="M589" i="85"/>
  <c r="I699" i="85"/>
  <c r="K699" i="85"/>
  <c r="M699" i="85"/>
  <c r="E699" i="85"/>
  <c r="D699" i="85"/>
  <c r="N666" i="85"/>
  <c r="C699" i="85"/>
  <c r="B699" i="85"/>
  <c r="K304" i="1"/>
  <c r="N699" i="85" l="1"/>
  <c r="K46" i="88"/>
  <c r="K47" i="88"/>
  <c r="K48" i="88"/>
  <c r="K49" i="88"/>
  <c r="K50" i="88"/>
  <c r="K51" i="88"/>
  <c r="K304" i="78"/>
  <c r="L304" i="78"/>
  <c r="M304" i="78"/>
  <c r="K53" i="88" l="1"/>
  <c r="I46" i="88"/>
  <c r="J46" i="88"/>
  <c r="L46" i="88"/>
  <c r="M46" i="88"/>
  <c r="I47" i="88"/>
  <c r="J47" i="88"/>
  <c r="L47" i="88"/>
  <c r="M47" i="88"/>
  <c r="I48" i="88"/>
  <c r="J48" i="88"/>
  <c r="L48" i="88"/>
  <c r="M48" i="88"/>
  <c r="I49" i="88"/>
  <c r="J49" i="88"/>
  <c r="L49" i="88"/>
  <c r="M49" i="88"/>
  <c r="I50" i="88"/>
  <c r="J50" i="88"/>
  <c r="L50" i="88"/>
  <c r="M50" i="88"/>
  <c r="I51" i="88"/>
  <c r="J51" i="88"/>
  <c r="L51" i="88"/>
  <c r="M51" i="88"/>
  <c r="H46" i="88"/>
  <c r="H47" i="88"/>
  <c r="H48" i="88"/>
  <c r="H49" i="88"/>
  <c r="H50" i="88"/>
  <c r="H51" i="88"/>
  <c r="G46" i="88"/>
  <c r="G47" i="88"/>
  <c r="G48" i="88"/>
  <c r="G49" i="88"/>
  <c r="G50" i="88"/>
  <c r="G51" i="88"/>
  <c r="M53" i="88" l="1"/>
  <c r="L53" i="88"/>
  <c r="F46" i="88" l="1"/>
  <c r="F47" i="88"/>
  <c r="F48" i="88"/>
  <c r="F49" i="88"/>
  <c r="F50" i="88"/>
  <c r="F51" i="88"/>
  <c r="E46" i="88" l="1"/>
  <c r="E47" i="88"/>
  <c r="E48" i="88"/>
  <c r="E49" i="88"/>
  <c r="E50" i="88"/>
  <c r="E51" i="88"/>
  <c r="E53" i="88"/>
  <c r="L33" i="88" l="1"/>
  <c r="M33" i="88"/>
  <c r="F53" i="88"/>
  <c r="G53" i="88"/>
  <c r="H53" i="88"/>
  <c r="I53" i="88"/>
  <c r="J53" i="88"/>
  <c r="C47" i="88"/>
  <c r="C48" i="88"/>
  <c r="C49" i="88"/>
  <c r="C50" i="88"/>
  <c r="C51" i="88"/>
  <c r="D47" i="88"/>
  <c r="D48" i="88"/>
  <c r="D49" i="88"/>
  <c r="D50" i="88"/>
  <c r="D51" i="88"/>
  <c r="D628" i="85"/>
  <c r="D629" i="85"/>
  <c r="D630" i="85"/>
  <c r="D631" i="85"/>
  <c r="D632" i="85"/>
  <c r="D46" i="88" l="1"/>
  <c r="D53" i="88" s="1"/>
  <c r="C46" i="88" l="1"/>
  <c r="C53" i="88" s="1"/>
  <c r="B51" i="88" l="1"/>
  <c r="N51" i="88" s="1"/>
  <c r="B50" i="88"/>
  <c r="N50" i="88" s="1"/>
  <c r="B49" i="88"/>
  <c r="N49" i="88" s="1"/>
  <c r="B48" i="88"/>
  <c r="N48" i="88" s="1"/>
  <c r="B47" i="88"/>
  <c r="N47" i="88" s="1"/>
  <c r="B46" i="88"/>
  <c r="N46" i="88" s="1"/>
  <c r="N53" i="88" l="1"/>
  <c r="C627" i="85"/>
  <c r="D627" i="85"/>
  <c r="E627" i="85"/>
  <c r="F627" i="85"/>
  <c r="G627" i="85"/>
  <c r="H627" i="85"/>
  <c r="I627" i="85"/>
  <c r="J627" i="85"/>
  <c r="K627" i="85"/>
  <c r="L627" i="85"/>
  <c r="L638" i="85" s="1"/>
  <c r="M627" i="85"/>
  <c r="C628" i="85"/>
  <c r="E628" i="85"/>
  <c r="F628" i="85"/>
  <c r="G628" i="85"/>
  <c r="H628" i="85"/>
  <c r="I628" i="85"/>
  <c r="J628" i="85"/>
  <c r="K628" i="85"/>
  <c r="L628" i="85"/>
  <c r="L639" i="85" s="1"/>
  <c r="M628" i="85"/>
  <c r="C629" i="85"/>
  <c r="E629" i="85"/>
  <c r="F629" i="85"/>
  <c r="G629" i="85"/>
  <c r="H629" i="85"/>
  <c r="I629" i="85"/>
  <c r="J629" i="85"/>
  <c r="K629" i="85"/>
  <c r="L629" i="85"/>
  <c r="L640" i="85" s="1"/>
  <c r="M629" i="85"/>
  <c r="C630" i="85"/>
  <c r="E630" i="85"/>
  <c r="F630" i="85"/>
  <c r="G630" i="85"/>
  <c r="H630" i="85"/>
  <c r="I630" i="85"/>
  <c r="J630" i="85"/>
  <c r="K630" i="85"/>
  <c r="L630" i="85"/>
  <c r="L641" i="85" s="1"/>
  <c r="M630" i="85"/>
  <c r="C631" i="85"/>
  <c r="E631" i="85"/>
  <c r="F631" i="85"/>
  <c r="G631" i="85"/>
  <c r="H631" i="85"/>
  <c r="I631" i="85"/>
  <c r="J631" i="85"/>
  <c r="K631" i="85"/>
  <c r="L631" i="85"/>
  <c r="L642" i="85" s="1"/>
  <c r="M631" i="85"/>
  <c r="C632" i="85"/>
  <c r="E632" i="85"/>
  <c r="F632" i="85"/>
  <c r="G632" i="85"/>
  <c r="H632" i="85"/>
  <c r="I632" i="85"/>
  <c r="J632" i="85"/>
  <c r="K632" i="85"/>
  <c r="L632" i="85"/>
  <c r="L643" i="85" s="1"/>
  <c r="M632" i="85"/>
  <c r="B632" i="85"/>
  <c r="B631" i="85"/>
  <c r="B630" i="85"/>
  <c r="B629" i="85"/>
  <c r="B628" i="85"/>
  <c r="B627" i="85"/>
  <c r="L644" i="85" l="1"/>
  <c r="B53" i="88"/>
  <c r="J304" i="78"/>
  <c r="I304" i="78"/>
  <c r="H304" i="78"/>
  <c r="G304" i="78"/>
  <c r="F304" i="78"/>
  <c r="E304" i="78"/>
  <c r="D304" i="78"/>
  <c r="C304" i="78"/>
  <c r="B304" i="78"/>
  <c r="M304" i="3"/>
  <c r="L304" i="3"/>
  <c r="K304" i="3"/>
  <c r="J304" i="3"/>
  <c r="I304" i="3"/>
  <c r="H304" i="3"/>
  <c r="G304" i="3"/>
  <c r="F304" i="3"/>
  <c r="E304" i="3"/>
  <c r="D304" i="3"/>
  <c r="C304" i="3"/>
  <c r="B304" i="3"/>
  <c r="M304" i="1"/>
  <c r="L304" i="1"/>
  <c r="J304" i="1"/>
  <c r="I304" i="1"/>
  <c r="H304" i="1"/>
  <c r="G304" i="1"/>
  <c r="F304" i="1"/>
  <c r="E304" i="1"/>
  <c r="D304" i="1"/>
  <c r="C304" i="1"/>
  <c r="B304" i="1"/>
  <c r="M643" i="85"/>
  <c r="I643" i="85"/>
  <c r="E643" i="85"/>
  <c r="J642" i="85"/>
  <c r="F642" i="85"/>
  <c r="B642" i="85"/>
  <c r="K641" i="85"/>
  <c r="G641" i="85"/>
  <c r="C641" i="85"/>
  <c r="H640" i="85"/>
  <c r="D640" i="85"/>
  <c r="M639" i="85"/>
  <c r="I639" i="85"/>
  <c r="E639" i="85"/>
  <c r="J638" i="85"/>
  <c r="F638" i="85"/>
  <c r="B638" i="85"/>
  <c r="K643" i="85"/>
  <c r="J643" i="85"/>
  <c r="H643" i="85"/>
  <c r="G643" i="85"/>
  <c r="F643" i="85"/>
  <c r="D643" i="85"/>
  <c r="C643" i="85"/>
  <c r="B643" i="85"/>
  <c r="M642" i="85"/>
  <c r="K642" i="85"/>
  <c r="I642" i="85"/>
  <c r="H642" i="85"/>
  <c r="G642" i="85"/>
  <c r="E642" i="85"/>
  <c r="D642" i="85"/>
  <c r="C642" i="85"/>
  <c r="N631" i="85"/>
  <c r="M641" i="85"/>
  <c r="J641" i="85"/>
  <c r="I641" i="85"/>
  <c r="H641" i="85"/>
  <c r="F641" i="85"/>
  <c r="E641" i="85"/>
  <c r="D641" i="85"/>
  <c r="B641" i="85"/>
  <c r="M640" i="85"/>
  <c r="K640" i="85"/>
  <c r="J640" i="85"/>
  <c r="I640" i="85"/>
  <c r="G633" i="85"/>
  <c r="F640" i="85"/>
  <c r="E640" i="85"/>
  <c r="C640" i="85"/>
  <c r="N629" i="85"/>
  <c r="K639" i="85"/>
  <c r="J639" i="85"/>
  <c r="H639" i="85"/>
  <c r="G639" i="85"/>
  <c r="F639" i="85"/>
  <c r="D639" i="85"/>
  <c r="C639" i="85"/>
  <c r="B639" i="85"/>
  <c r="M638" i="85"/>
  <c r="L633" i="85"/>
  <c r="K638" i="85"/>
  <c r="J633" i="85"/>
  <c r="I638" i="85"/>
  <c r="H633" i="85"/>
  <c r="G638" i="85"/>
  <c r="F633" i="85"/>
  <c r="E638" i="85"/>
  <c r="D633" i="85"/>
  <c r="C638" i="85"/>
  <c r="N627" i="85"/>
  <c r="E644" i="85" l="1"/>
  <c r="I644" i="85"/>
  <c r="M644" i="85"/>
  <c r="C644" i="85"/>
  <c r="K644" i="85"/>
  <c r="N639" i="85"/>
  <c r="N641" i="85"/>
  <c r="N643" i="85"/>
  <c r="K633" i="85"/>
  <c r="N642" i="85"/>
  <c r="N628" i="85"/>
  <c r="N632" i="85"/>
  <c r="E633" i="85"/>
  <c r="I633" i="85"/>
  <c r="M633" i="85"/>
  <c r="D638" i="85"/>
  <c r="H638" i="85"/>
  <c r="B640" i="85"/>
  <c r="F644" i="85"/>
  <c r="J644" i="85"/>
  <c r="N630" i="85"/>
  <c r="C633" i="85"/>
  <c r="B633" i="85"/>
  <c r="G640" i="85"/>
  <c r="M36" i="88"/>
  <c r="M37" i="88"/>
  <c r="M38" i="88"/>
  <c r="M39" i="88"/>
  <c r="M40" i="88"/>
  <c r="M41" i="88"/>
  <c r="M43" i="88" l="1"/>
  <c r="C649" i="85"/>
  <c r="C650" i="85"/>
  <c r="C651" i="85"/>
  <c r="C652" i="85"/>
  <c r="C653" i="85"/>
  <c r="C654" i="85"/>
  <c r="E649" i="85"/>
  <c r="E650" i="85"/>
  <c r="E653" i="85"/>
  <c r="E651" i="85"/>
  <c r="E652" i="85"/>
  <c r="E654" i="85"/>
  <c r="M649" i="85"/>
  <c r="M652" i="85"/>
  <c r="M654" i="85"/>
  <c r="M650" i="85"/>
  <c r="M651" i="85"/>
  <c r="M653" i="85"/>
  <c r="K652" i="85"/>
  <c r="K653" i="85"/>
  <c r="K650" i="85"/>
  <c r="K651" i="85"/>
  <c r="K654" i="85"/>
  <c r="K649" i="85"/>
  <c r="J622" i="85"/>
  <c r="J650" i="85"/>
  <c r="J649" i="85"/>
  <c r="J652" i="85"/>
  <c r="J653" i="85"/>
  <c r="J651" i="85"/>
  <c r="J654" i="85"/>
  <c r="I649" i="85"/>
  <c r="I652" i="85"/>
  <c r="I650" i="85"/>
  <c r="I653" i="85"/>
  <c r="I651" i="85"/>
  <c r="I654" i="85"/>
  <c r="F622" i="85"/>
  <c r="F649" i="85"/>
  <c r="F653" i="85"/>
  <c r="F651" i="85"/>
  <c r="F650" i="85"/>
  <c r="F652" i="85"/>
  <c r="F654" i="85"/>
  <c r="N638" i="85"/>
  <c r="N616" i="85" s="1"/>
  <c r="I622" i="85"/>
  <c r="C622" i="85"/>
  <c r="B644" i="85"/>
  <c r="H644" i="85"/>
  <c r="D644" i="85"/>
  <c r="N621" i="85"/>
  <c r="N617" i="85"/>
  <c r="N640" i="85"/>
  <c r="G644" i="85"/>
  <c r="N633" i="85"/>
  <c r="N620" i="85"/>
  <c r="N619" i="85"/>
  <c r="K622" i="85"/>
  <c r="M622" i="85"/>
  <c r="E622" i="85"/>
  <c r="L36" i="88"/>
  <c r="L37" i="88"/>
  <c r="L38" i="88"/>
  <c r="L39" i="88"/>
  <c r="L40" i="88"/>
  <c r="L41" i="88"/>
  <c r="L43" i="88" l="1"/>
  <c r="D622" i="85"/>
  <c r="D654" i="85"/>
  <c r="D649" i="85"/>
  <c r="D650" i="85"/>
  <c r="D651" i="85"/>
  <c r="D653" i="85"/>
  <c r="D652" i="85"/>
  <c r="B622" i="85"/>
  <c r="B652" i="85"/>
  <c r="B653" i="85"/>
  <c r="B654" i="85"/>
  <c r="B649" i="85"/>
  <c r="B651" i="85"/>
  <c r="B650" i="85"/>
  <c r="C655" i="85"/>
  <c r="M655" i="85"/>
  <c r="L622" i="85"/>
  <c r="L649" i="85"/>
  <c r="L654" i="85"/>
  <c r="L651" i="85"/>
  <c r="L652" i="85"/>
  <c r="L653" i="85"/>
  <c r="L650" i="85"/>
  <c r="K655" i="85"/>
  <c r="J655" i="85"/>
  <c r="I655" i="85"/>
  <c r="H622" i="85"/>
  <c r="H651" i="85"/>
  <c r="H649" i="85"/>
  <c r="H654" i="85"/>
  <c r="H652" i="85"/>
  <c r="H650" i="85"/>
  <c r="H653" i="85"/>
  <c r="G622" i="85"/>
  <c r="G649" i="85"/>
  <c r="G651" i="85"/>
  <c r="G653" i="85"/>
  <c r="G650" i="85"/>
  <c r="G652" i="85"/>
  <c r="G654" i="85"/>
  <c r="N644" i="85"/>
  <c r="N650" i="85" s="1"/>
  <c r="F655" i="85"/>
  <c r="E655" i="85"/>
  <c r="N618" i="85"/>
  <c r="K41" i="88"/>
  <c r="K40" i="88"/>
  <c r="K39" i="88"/>
  <c r="K38" i="88"/>
  <c r="K37" i="88"/>
  <c r="K36" i="88"/>
  <c r="K43" i="88" s="1"/>
  <c r="B655" i="85" l="1"/>
  <c r="D655" i="85"/>
  <c r="L655" i="85"/>
  <c r="H655" i="85"/>
  <c r="G655" i="85"/>
  <c r="N622" i="85"/>
  <c r="N652" i="85"/>
  <c r="N649" i="85"/>
  <c r="N653" i="85"/>
  <c r="N651" i="85"/>
  <c r="N654" i="85"/>
  <c r="J41" i="88"/>
  <c r="J40" i="88"/>
  <c r="J39" i="88"/>
  <c r="J38" i="88"/>
  <c r="J37" i="88"/>
  <c r="J36" i="88"/>
  <c r="J43" i="88" s="1"/>
  <c r="N655" i="85" l="1"/>
  <c r="I36" i="88"/>
  <c r="I37" i="88"/>
  <c r="I38" i="88"/>
  <c r="I39" i="88"/>
  <c r="I40" i="88"/>
  <c r="I41" i="88"/>
  <c r="I43" i="88" l="1"/>
  <c r="H40" i="88"/>
  <c r="H41" i="88"/>
  <c r="H39" i="88"/>
  <c r="H38" i="88"/>
  <c r="H37" i="88"/>
  <c r="H36" i="88"/>
  <c r="H43" i="88" s="1"/>
  <c r="G36" i="88" l="1"/>
  <c r="G37" i="88"/>
  <c r="G38" i="88"/>
  <c r="G39" i="88"/>
  <c r="G40" i="88"/>
  <c r="G41" i="88"/>
  <c r="G43" i="88" l="1"/>
  <c r="E41" i="88" l="1"/>
  <c r="D41" i="88"/>
  <c r="C41" i="88"/>
  <c r="B41" i="88"/>
  <c r="N41" i="88" s="1"/>
  <c r="E40" i="88"/>
  <c r="D40" i="88"/>
  <c r="C40" i="88"/>
  <c r="B40" i="88"/>
  <c r="N40" i="88" s="1"/>
  <c r="E39" i="88"/>
  <c r="D39" i="88"/>
  <c r="C39" i="88"/>
  <c r="B39" i="88"/>
  <c r="N39" i="88" s="1"/>
  <c r="E38" i="88"/>
  <c r="D38" i="88"/>
  <c r="C38" i="88"/>
  <c r="N38" i="88" s="1"/>
  <c r="B38" i="88"/>
  <c r="E37" i="88"/>
  <c r="D37" i="88"/>
  <c r="C37" i="88"/>
  <c r="B37" i="88"/>
  <c r="N37" i="88" s="1"/>
  <c r="E36" i="88"/>
  <c r="D36" i="88"/>
  <c r="C36" i="88"/>
  <c r="B36" i="88"/>
  <c r="F41" i="88"/>
  <c r="F40" i="88"/>
  <c r="F39" i="88"/>
  <c r="F38" i="88"/>
  <c r="F37" i="88"/>
  <c r="F36" i="88"/>
  <c r="F43" i="88" s="1"/>
  <c r="C43" i="88" l="1"/>
  <c r="E43" i="88"/>
  <c r="D43" i="88"/>
  <c r="B43" i="88"/>
  <c r="N36" i="88"/>
  <c r="N33" i="88"/>
  <c r="N31" i="88"/>
  <c r="N30" i="88"/>
  <c r="N29" i="88"/>
  <c r="N28" i="88"/>
  <c r="N27" i="88"/>
  <c r="N26" i="88"/>
  <c r="N43" i="88" l="1"/>
  <c r="B288" i="1" l="1"/>
  <c r="B272" i="3" l="1"/>
  <c r="C583" i="85" l="1"/>
  <c r="C594" i="85"/>
  <c r="D583" i="85" l="1"/>
  <c r="E583" i="85"/>
  <c r="F583" i="85"/>
  <c r="F594" i="85" s="1"/>
  <c r="G583" i="85"/>
  <c r="H583" i="85"/>
  <c r="H594" i="85" s="1"/>
  <c r="I583" i="85"/>
  <c r="I594" i="85" s="1"/>
  <c r="J583" i="85"/>
  <c r="J594" i="85" s="1"/>
  <c r="C584" i="85"/>
  <c r="D584" i="85"/>
  <c r="D595" i="85" s="1"/>
  <c r="E584" i="85"/>
  <c r="E595" i="85" s="1"/>
  <c r="F584" i="85"/>
  <c r="G584" i="85"/>
  <c r="H584" i="85"/>
  <c r="I584" i="85"/>
  <c r="I595" i="85" s="1"/>
  <c r="J584" i="85"/>
  <c r="J595" i="85" s="1"/>
  <c r="K595" i="85"/>
  <c r="C585" i="85"/>
  <c r="C596" i="85" s="1"/>
  <c r="D585" i="85"/>
  <c r="D596" i="85" s="1"/>
  <c r="E585" i="85"/>
  <c r="E596" i="85" s="1"/>
  <c r="F585" i="85"/>
  <c r="F596" i="85" s="1"/>
  <c r="G585" i="85"/>
  <c r="G596" i="85" s="1"/>
  <c r="H585" i="85"/>
  <c r="H596" i="85" s="1"/>
  <c r="I585" i="85"/>
  <c r="J585" i="85"/>
  <c r="J596" i="85" s="1"/>
  <c r="L596" i="85"/>
  <c r="M596" i="85"/>
  <c r="C586" i="85"/>
  <c r="D586" i="85"/>
  <c r="E586" i="85"/>
  <c r="E597" i="85" s="1"/>
  <c r="F586" i="85"/>
  <c r="F597" i="85" s="1"/>
  <c r="G586" i="85"/>
  <c r="G597" i="85" s="1"/>
  <c r="H586" i="85"/>
  <c r="H597" i="85" s="1"/>
  <c r="I586" i="85"/>
  <c r="I597" i="85" s="1"/>
  <c r="J586" i="85"/>
  <c r="J597" i="85" s="1"/>
  <c r="K597" i="85"/>
  <c r="L597" i="85"/>
  <c r="M597" i="85"/>
  <c r="C587" i="85"/>
  <c r="C598" i="85" s="1"/>
  <c r="D587" i="85"/>
  <c r="D598" i="85" s="1"/>
  <c r="E587" i="85"/>
  <c r="E598" i="85" s="1"/>
  <c r="F587" i="85"/>
  <c r="G587" i="85"/>
  <c r="G598" i="85" s="1"/>
  <c r="H587" i="85"/>
  <c r="H598" i="85" s="1"/>
  <c r="I587" i="85"/>
  <c r="I598" i="85" s="1"/>
  <c r="J587" i="85"/>
  <c r="J598" i="85" s="1"/>
  <c r="M598" i="85"/>
  <c r="C588" i="85"/>
  <c r="D588" i="85"/>
  <c r="D599" i="85" s="1"/>
  <c r="E588" i="85"/>
  <c r="E599" i="85" s="1"/>
  <c r="F588" i="85"/>
  <c r="F599" i="85" s="1"/>
  <c r="G588" i="85"/>
  <c r="G599" i="85" s="1"/>
  <c r="H588" i="85"/>
  <c r="H599" i="85" s="1"/>
  <c r="I588" i="85"/>
  <c r="I599" i="85" s="1"/>
  <c r="J588" i="85"/>
  <c r="J599" i="85" s="1"/>
  <c r="K599" i="85"/>
  <c r="M599" i="85"/>
  <c r="G595" i="85"/>
  <c r="C599" i="85"/>
  <c r="B588" i="85"/>
  <c r="B599" i="85" s="1"/>
  <c r="B587" i="85"/>
  <c r="B586" i="85"/>
  <c r="B585" i="85"/>
  <c r="B584" i="85"/>
  <c r="B595" i="85" s="1"/>
  <c r="L594" i="85"/>
  <c r="B583" i="85"/>
  <c r="B594" i="85" s="1"/>
  <c r="L598" i="85"/>
  <c r="L599" i="85"/>
  <c r="K598" i="85"/>
  <c r="D597" i="85"/>
  <c r="C597" i="85"/>
  <c r="K596" i="85"/>
  <c r="I596" i="85"/>
  <c r="L595" i="85"/>
  <c r="H595" i="85"/>
  <c r="F595" i="85"/>
  <c r="M594" i="85"/>
  <c r="K594" i="85"/>
  <c r="G594" i="85"/>
  <c r="E594" i="85"/>
  <c r="M288" i="1"/>
  <c r="L288" i="1"/>
  <c r="K288" i="1"/>
  <c r="J288" i="1"/>
  <c r="I288" i="1"/>
  <c r="H288" i="1"/>
  <c r="G288" i="1"/>
  <c r="F288" i="1"/>
  <c r="E288" i="1"/>
  <c r="D288" i="1"/>
  <c r="C288" i="1"/>
  <c r="M288" i="3"/>
  <c r="L288" i="3"/>
  <c r="K288" i="3"/>
  <c r="J288" i="3"/>
  <c r="I288" i="3"/>
  <c r="H288" i="3"/>
  <c r="G288" i="3"/>
  <c r="F288" i="3"/>
  <c r="E288" i="3"/>
  <c r="D288" i="3"/>
  <c r="C288" i="3"/>
  <c r="B288" i="3"/>
  <c r="M288" i="78"/>
  <c r="L288" i="78"/>
  <c r="K288" i="78"/>
  <c r="J288" i="78"/>
  <c r="I288" i="78"/>
  <c r="H288" i="78"/>
  <c r="G288" i="78"/>
  <c r="F288" i="78"/>
  <c r="E288" i="78"/>
  <c r="D288" i="78"/>
  <c r="C288" i="78"/>
  <c r="B288" i="78"/>
  <c r="I607" i="85" l="1"/>
  <c r="I606" i="85"/>
  <c r="E608" i="85"/>
  <c r="E607" i="85"/>
  <c r="G606" i="85"/>
  <c r="G610" i="85"/>
  <c r="J606" i="85"/>
  <c r="I608" i="85"/>
  <c r="J605" i="85"/>
  <c r="I610" i="85"/>
  <c r="E606" i="85"/>
  <c r="I605" i="85"/>
  <c r="J609" i="85"/>
  <c r="J607" i="85"/>
  <c r="G609" i="85"/>
  <c r="G607" i="85"/>
  <c r="J608" i="85"/>
  <c r="E610" i="85"/>
  <c r="E605" i="85"/>
  <c r="H605" i="85"/>
  <c r="G605" i="85"/>
  <c r="J589" i="85"/>
  <c r="I589" i="85"/>
  <c r="H589" i="85"/>
  <c r="G589" i="85"/>
  <c r="F589" i="85"/>
  <c r="E589" i="85"/>
  <c r="D589" i="85"/>
  <c r="N585" i="85"/>
  <c r="D594" i="85"/>
  <c r="C589" i="85"/>
  <c r="N588" i="85"/>
  <c r="N586" i="85"/>
  <c r="N587" i="85"/>
  <c r="B596" i="85"/>
  <c r="N584" i="85"/>
  <c r="N583" i="85"/>
  <c r="F598" i="85"/>
  <c r="C595" i="85"/>
  <c r="G600" i="85"/>
  <c r="G608" i="85" s="1"/>
  <c r="E600" i="85"/>
  <c r="E609" i="85" s="1"/>
  <c r="I600" i="85"/>
  <c r="I609" i="85" s="1"/>
  <c r="M600" i="85"/>
  <c r="M610" i="85" s="1"/>
  <c r="J600" i="85"/>
  <c r="J610" i="85" s="1"/>
  <c r="N599" i="85"/>
  <c r="K600" i="85"/>
  <c r="K608" i="85" s="1"/>
  <c r="B589" i="85"/>
  <c r="B597" i="85"/>
  <c r="B598" i="85"/>
  <c r="H600" i="85"/>
  <c r="H609" i="85" s="1"/>
  <c r="L600" i="85"/>
  <c r="L606" i="85" s="1"/>
  <c r="G611" i="85" l="1"/>
  <c r="H610" i="85"/>
  <c r="J611" i="85"/>
  <c r="D600" i="85"/>
  <c r="D605" i="85"/>
  <c r="H608" i="85"/>
  <c r="E611" i="85"/>
  <c r="I611" i="85"/>
  <c r="H606" i="85"/>
  <c r="H611" i="85" s="1"/>
  <c r="H607" i="85"/>
  <c r="F609" i="85"/>
  <c r="B600" i="85"/>
  <c r="L609" i="85"/>
  <c r="K610" i="85"/>
  <c r="L605" i="85"/>
  <c r="K607" i="85"/>
  <c r="K605" i="85"/>
  <c r="L610" i="85"/>
  <c r="K609" i="85"/>
  <c r="K606" i="85"/>
  <c r="M605" i="85"/>
  <c r="M607" i="85"/>
  <c r="M609" i="85"/>
  <c r="M606" i="85"/>
  <c r="M608" i="85"/>
  <c r="L607" i="85"/>
  <c r="L608" i="85"/>
  <c r="F600" i="85"/>
  <c r="N589" i="85"/>
  <c r="N596" i="85"/>
  <c r="N574" i="85" s="1"/>
  <c r="C600" i="85"/>
  <c r="N595" i="85"/>
  <c r="N573" i="85" s="1"/>
  <c r="D578" i="85"/>
  <c r="N597" i="85"/>
  <c r="N577" i="85"/>
  <c r="J578" i="85"/>
  <c r="M578" i="85"/>
  <c r="E578" i="85"/>
  <c r="N598" i="85"/>
  <c r="K578" i="85"/>
  <c r="G578" i="85"/>
  <c r="L578" i="85"/>
  <c r="N594" i="85"/>
  <c r="I578" i="85"/>
  <c r="H578" i="85"/>
  <c r="B610" i="85" l="1"/>
  <c r="B605" i="85"/>
  <c r="B606" i="85"/>
  <c r="F578" i="85"/>
  <c r="F606" i="85"/>
  <c r="F607" i="85"/>
  <c r="F610" i="85"/>
  <c r="F605" i="85"/>
  <c r="F608" i="85"/>
  <c r="B609" i="85"/>
  <c r="B607" i="85"/>
  <c r="D609" i="85"/>
  <c r="D607" i="85"/>
  <c r="D606" i="85"/>
  <c r="D611" i="85" s="1"/>
  <c r="D608" i="85"/>
  <c r="D610" i="85"/>
  <c r="B608" i="85"/>
  <c r="M611" i="85"/>
  <c r="K611" i="85"/>
  <c r="L611" i="85"/>
  <c r="C578" i="85"/>
  <c r="C609" i="85"/>
  <c r="C607" i="85"/>
  <c r="C608" i="85"/>
  <c r="C606" i="85"/>
  <c r="C610" i="85"/>
  <c r="C605" i="85"/>
  <c r="N600" i="85"/>
  <c r="N572" i="85"/>
  <c r="N575" i="85"/>
  <c r="N576" i="85"/>
  <c r="B578" i="85"/>
  <c r="F611" i="85" l="1"/>
  <c r="B611" i="85"/>
  <c r="C611" i="85"/>
  <c r="N606" i="85"/>
  <c r="N610" i="85"/>
  <c r="N608" i="85"/>
  <c r="N609" i="85"/>
  <c r="N607" i="85"/>
  <c r="N605" i="85"/>
  <c r="N578" i="85"/>
  <c r="N611" i="85" l="1"/>
  <c r="D539" i="85" l="1"/>
  <c r="E539" i="85"/>
  <c r="E550" i="85" s="1"/>
  <c r="F539" i="85"/>
  <c r="F550" i="85" s="1"/>
  <c r="G539" i="85"/>
  <c r="G550" i="85" s="1"/>
  <c r="H539" i="85"/>
  <c r="H550" i="85" s="1"/>
  <c r="I539" i="85"/>
  <c r="I550" i="85" s="1"/>
  <c r="J539" i="85"/>
  <c r="J550" i="85" s="1"/>
  <c r="K539" i="85"/>
  <c r="K550" i="85" s="1"/>
  <c r="L539" i="85"/>
  <c r="L550" i="85" s="1"/>
  <c r="M539" i="85"/>
  <c r="M550" i="85" s="1"/>
  <c r="D540" i="85"/>
  <c r="E540" i="85"/>
  <c r="E551" i="85" s="1"/>
  <c r="F540" i="85"/>
  <c r="F551" i="85" s="1"/>
  <c r="G540" i="85"/>
  <c r="G551" i="85" s="1"/>
  <c r="H540" i="85"/>
  <c r="H551" i="85" s="1"/>
  <c r="I540" i="85"/>
  <c r="I551" i="85" s="1"/>
  <c r="J540" i="85"/>
  <c r="J551" i="85" s="1"/>
  <c r="K540" i="85"/>
  <c r="K551" i="85" s="1"/>
  <c r="L540" i="85"/>
  <c r="L551" i="85" s="1"/>
  <c r="M540" i="85"/>
  <c r="M551" i="85" s="1"/>
  <c r="D541" i="85"/>
  <c r="E541" i="85"/>
  <c r="E552" i="85" s="1"/>
  <c r="F541" i="85"/>
  <c r="F552" i="85" s="1"/>
  <c r="G541" i="85"/>
  <c r="G552" i="85" s="1"/>
  <c r="H541" i="85"/>
  <c r="H552" i="85" s="1"/>
  <c r="I541" i="85"/>
  <c r="I552" i="85" s="1"/>
  <c r="J541" i="85"/>
  <c r="J552" i="85" s="1"/>
  <c r="K541" i="85"/>
  <c r="K552" i="85" s="1"/>
  <c r="L541" i="85"/>
  <c r="L552" i="85" s="1"/>
  <c r="M541" i="85"/>
  <c r="M552" i="85" s="1"/>
  <c r="D542" i="85"/>
  <c r="E542" i="85"/>
  <c r="E553" i="85" s="1"/>
  <c r="F542" i="85"/>
  <c r="F553" i="85" s="1"/>
  <c r="G542" i="85"/>
  <c r="G553" i="85" s="1"/>
  <c r="H542" i="85"/>
  <c r="H553" i="85" s="1"/>
  <c r="I542" i="85"/>
  <c r="I553" i="85" s="1"/>
  <c r="J542" i="85"/>
  <c r="J553" i="85" s="1"/>
  <c r="K542" i="85"/>
  <c r="K553" i="85" s="1"/>
  <c r="L542" i="85"/>
  <c r="L553" i="85" s="1"/>
  <c r="M542" i="85"/>
  <c r="M553" i="85" s="1"/>
  <c r="D543" i="85"/>
  <c r="E543" i="85"/>
  <c r="E554" i="85" s="1"/>
  <c r="F543" i="85"/>
  <c r="F554" i="85" s="1"/>
  <c r="G543" i="85"/>
  <c r="G554" i="85" s="1"/>
  <c r="H543" i="85"/>
  <c r="H554" i="85" s="1"/>
  <c r="I543" i="85"/>
  <c r="I554" i="85" s="1"/>
  <c r="J543" i="85"/>
  <c r="J554" i="85" s="1"/>
  <c r="K543" i="85"/>
  <c r="K554" i="85" s="1"/>
  <c r="L543" i="85"/>
  <c r="L554" i="85" s="1"/>
  <c r="M543" i="85"/>
  <c r="M554" i="85" s="1"/>
  <c r="D544" i="85"/>
  <c r="E544" i="85"/>
  <c r="E555" i="85" s="1"/>
  <c r="F544" i="85"/>
  <c r="F555" i="85" s="1"/>
  <c r="G544" i="85"/>
  <c r="G555" i="85" s="1"/>
  <c r="H544" i="85"/>
  <c r="H555" i="85" s="1"/>
  <c r="I544" i="85"/>
  <c r="I555" i="85" s="1"/>
  <c r="J544" i="85"/>
  <c r="J555" i="85" s="1"/>
  <c r="K544" i="85"/>
  <c r="K555" i="85" s="1"/>
  <c r="L544" i="85"/>
  <c r="L555" i="85" s="1"/>
  <c r="M544" i="85"/>
  <c r="M555" i="85" s="1"/>
  <c r="C539" i="85"/>
  <c r="C540" i="85"/>
  <c r="C541" i="85"/>
  <c r="C542" i="85"/>
  <c r="C543" i="85"/>
  <c r="C544" i="85"/>
  <c r="H562" i="85" l="1"/>
  <c r="F566" i="85"/>
  <c r="E564" i="85"/>
  <c r="H561" i="85"/>
  <c r="H566" i="85"/>
  <c r="F562" i="85"/>
  <c r="M565" i="85"/>
  <c r="H564" i="85"/>
  <c r="E566" i="85"/>
  <c r="E565" i="85"/>
  <c r="E563" i="85"/>
  <c r="E561" i="85"/>
  <c r="I562" i="85"/>
  <c r="G564" i="85"/>
  <c r="F564" i="85"/>
  <c r="H565" i="85"/>
  <c r="H563" i="85"/>
  <c r="F565" i="85"/>
  <c r="F563" i="85"/>
  <c r="F561" i="85"/>
  <c r="M556" i="85"/>
  <c r="M564" i="85" s="1"/>
  <c r="G556" i="85"/>
  <c r="G563" i="85" s="1"/>
  <c r="I556" i="85"/>
  <c r="I564" i="85" s="1"/>
  <c r="K556" i="85"/>
  <c r="K566" i="85" s="1"/>
  <c r="J556" i="85"/>
  <c r="J562" i="85" s="1"/>
  <c r="L556" i="85"/>
  <c r="L561" i="85" s="1"/>
  <c r="H556" i="85"/>
  <c r="F556" i="85"/>
  <c r="E556" i="85"/>
  <c r="E562" i="85" s="1"/>
  <c r="B544" i="85"/>
  <c r="B543" i="85"/>
  <c r="B542" i="85"/>
  <c r="B541" i="85"/>
  <c r="B540" i="85"/>
  <c r="B539" i="85"/>
  <c r="J561" i="85" l="1"/>
  <c r="K561" i="85"/>
  <c r="J566" i="85"/>
  <c r="E567" i="85"/>
  <c r="J564" i="85"/>
  <c r="H567" i="85"/>
  <c r="G561" i="85"/>
  <c r="G565" i="85"/>
  <c r="K565" i="85"/>
  <c r="I566" i="85"/>
  <c r="L566" i="85"/>
  <c r="F567" i="85"/>
  <c r="I561" i="85"/>
  <c r="J565" i="85"/>
  <c r="L565" i="85"/>
  <c r="I565" i="85"/>
  <c r="J563" i="85"/>
  <c r="K562" i="85"/>
  <c r="K564" i="85"/>
  <c r="L562" i="85"/>
  <c r="L567" i="85" s="1"/>
  <c r="M566" i="85"/>
  <c r="L563" i="85"/>
  <c r="M563" i="85"/>
  <c r="G566" i="85"/>
  <c r="I563" i="85"/>
  <c r="G562" i="85"/>
  <c r="K563" i="85"/>
  <c r="L564" i="85"/>
  <c r="M561" i="85"/>
  <c r="M562" i="85"/>
  <c r="M272" i="78"/>
  <c r="L272" i="78"/>
  <c r="K272" i="78"/>
  <c r="J272" i="78"/>
  <c r="I272" i="78"/>
  <c r="H272" i="78"/>
  <c r="G272" i="78"/>
  <c r="F272" i="78"/>
  <c r="E272" i="78"/>
  <c r="D272" i="78"/>
  <c r="C272" i="78"/>
  <c r="B272" i="78"/>
  <c r="M272" i="3"/>
  <c r="L272" i="3"/>
  <c r="K272" i="3"/>
  <c r="J272" i="3"/>
  <c r="I272" i="3"/>
  <c r="H272" i="3"/>
  <c r="G272" i="3"/>
  <c r="F272" i="3"/>
  <c r="E272" i="3"/>
  <c r="D272" i="3"/>
  <c r="C272" i="3"/>
  <c r="M272" i="1"/>
  <c r="L272" i="1"/>
  <c r="K272" i="1"/>
  <c r="J272" i="1"/>
  <c r="I272" i="1"/>
  <c r="H272" i="1"/>
  <c r="G272" i="1"/>
  <c r="F272" i="1"/>
  <c r="E272" i="1"/>
  <c r="D272" i="1"/>
  <c r="C272" i="1"/>
  <c r="B272" i="1"/>
  <c r="C555" i="85"/>
  <c r="D554" i="85"/>
  <c r="B554" i="85"/>
  <c r="C553" i="85"/>
  <c r="D552" i="85"/>
  <c r="B552" i="85"/>
  <c r="C551" i="85"/>
  <c r="D550" i="85"/>
  <c r="B550" i="85"/>
  <c r="D555" i="85"/>
  <c r="B555" i="85"/>
  <c r="C554" i="85"/>
  <c r="D553" i="85"/>
  <c r="N542" i="85"/>
  <c r="C552" i="85"/>
  <c r="L545" i="85"/>
  <c r="H545" i="85"/>
  <c r="D545" i="85"/>
  <c r="B551" i="85"/>
  <c r="J545" i="85"/>
  <c r="J534" i="85" s="1"/>
  <c r="F545" i="85"/>
  <c r="N539" i="85"/>
  <c r="C233" i="3"/>
  <c r="C499" i="85"/>
  <c r="C496" i="85"/>
  <c r="B499" i="85"/>
  <c r="B501" i="85" s="1"/>
  <c r="D495" i="85"/>
  <c r="D506" i="85" s="1"/>
  <c r="E495" i="85"/>
  <c r="F495" i="85"/>
  <c r="F506" i="85" s="1"/>
  <c r="G495" i="85"/>
  <c r="G506" i="85" s="1"/>
  <c r="H495" i="85"/>
  <c r="H506" i="85" s="1"/>
  <c r="I495" i="85"/>
  <c r="J495" i="85"/>
  <c r="J506" i="85" s="1"/>
  <c r="K495" i="85"/>
  <c r="L495" i="85"/>
  <c r="L506" i="85"/>
  <c r="M495" i="85"/>
  <c r="D496" i="85"/>
  <c r="D507" i="85" s="1"/>
  <c r="E496" i="85"/>
  <c r="F496" i="85"/>
  <c r="F507" i="85"/>
  <c r="G496" i="85"/>
  <c r="G507" i="85" s="1"/>
  <c r="H496" i="85"/>
  <c r="H507" i="85" s="1"/>
  <c r="I496" i="85"/>
  <c r="I507" i="85" s="1"/>
  <c r="J496" i="85"/>
  <c r="J507" i="85"/>
  <c r="K496" i="85"/>
  <c r="K507" i="85" s="1"/>
  <c r="L496" i="85"/>
  <c r="M496" i="85"/>
  <c r="M507" i="85"/>
  <c r="D497" i="85"/>
  <c r="D508" i="85" s="1"/>
  <c r="E497" i="85"/>
  <c r="E508" i="85" s="1"/>
  <c r="F497" i="85"/>
  <c r="F501" i="85" s="1"/>
  <c r="G497" i="85"/>
  <c r="G508" i="85" s="1"/>
  <c r="H497" i="85"/>
  <c r="H508" i="85" s="1"/>
  <c r="I497" i="85"/>
  <c r="I508" i="85" s="1"/>
  <c r="J497" i="85"/>
  <c r="J508" i="85" s="1"/>
  <c r="K497" i="85"/>
  <c r="K508" i="85" s="1"/>
  <c r="L497" i="85"/>
  <c r="L508" i="85" s="1"/>
  <c r="M497" i="85"/>
  <c r="M508" i="85" s="1"/>
  <c r="D498" i="85"/>
  <c r="D509" i="85" s="1"/>
  <c r="E498" i="85"/>
  <c r="E509" i="85" s="1"/>
  <c r="F498" i="85"/>
  <c r="F509" i="85"/>
  <c r="G498" i="85"/>
  <c r="G509" i="85" s="1"/>
  <c r="H498" i="85"/>
  <c r="H509" i="85" s="1"/>
  <c r="I498" i="85"/>
  <c r="I509" i="85" s="1"/>
  <c r="J498" i="85"/>
  <c r="J509" i="85"/>
  <c r="K498" i="85"/>
  <c r="K509" i="85" s="1"/>
  <c r="L498" i="85"/>
  <c r="L509" i="85" s="1"/>
  <c r="M498" i="85"/>
  <c r="M509" i="85" s="1"/>
  <c r="D499" i="85"/>
  <c r="D510" i="85" s="1"/>
  <c r="E499" i="85"/>
  <c r="E510" i="85" s="1"/>
  <c r="F499" i="85"/>
  <c r="F510" i="85" s="1"/>
  <c r="G499" i="85"/>
  <c r="G510" i="85" s="1"/>
  <c r="H499" i="85"/>
  <c r="H510" i="85" s="1"/>
  <c r="I499" i="85"/>
  <c r="I510" i="85" s="1"/>
  <c r="J499" i="85"/>
  <c r="J510" i="85" s="1"/>
  <c r="K499" i="85"/>
  <c r="K510" i="85"/>
  <c r="L499" i="85"/>
  <c r="L510" i="85" s="1"/>
  <c r="M499" i="85"/>
  <c r="M510" i="85" s="1"/>
  <c r="D500" i="85"/>
  <c r="D511" i="85"/>
  <c r="E500" i="85"/>
  <c r="E511" i="85" s="1"/>
  <c r="F500" i="85"/>
  <c r="F511" i="85" s="1"/>
  <c r="G500" i="85"/>
  <c r="G511" i="85" s="1"/>
  <c r="H500" i="85"/>
  <c r="H511" i="85" s="1"/>
  <c r="I500" i="85"/>
  <c r="I511" i="85" s="1"/>
  <c r="J500" i="85"/>
  <c r="J511" i="85" s="1"/>
  <c r="K500" i="85"/>
  <c r="K511" i="85" s="1"/>
  <c r="L500" i="85"/>
  <c r="L511" i="85" s="1"/>
  <c r="M500" i="85"/>
  <c r="M511" i="85" s="1"/>
  <c r="C500" i="85"/>
  <c r="N500" i="85" s="1"/>
  <c r="C511" i="85"/>
  <c r="C498" i="85"/>
  <c r="C509" i="85" s="1"/>
  <c r="C497" i="85"/>
  <c r="C508" i="85" s="1"/>
  <c r="C495" i="85"/>
  <c r="C506" i="85" s="1"/>
  <c r="B500" i="85"/>
  <c r="B511" i="85"/>
  <c r="B498" i="85"/>
  <c r="B509" i="85" s="1"/>
  <c r="B497" i="85"/>
  <c r="B508" i="85" s="1"/>
  <c r="B496" i="85"/>
  <c r="B495" i="85"/>
  <c r="B506" i="85" s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6" i="3"/>
  <c r="L256" i="3"/>
  <c r="K256" i="3"/>
  <c r="J256" i="3"/>
  <c r="H256" i="3"/>
  <c r="G256" i="3"/>
  <c r="F256" i="3"/>
  <c r="E256" i="3"/>
  <c r="D256" i="3"/>
  <c r="C256" i="3"/>
  <c r="B256" i="3"/>
  <c r="I256" i="3"/>
  <c r="M256" i="78"/>
  <c r="L256" i="78"/>
  <c r="K256" i="78"/>
  <c r="J256" i="78"/>
  <c r="I256" i="78"/>
  <c r="H256" i="78"/>
  <c r="G256" i="78"/>
  <c r="F256" i="78"/>
  <c r="E256" i="78"/>
  <c r="D256" i="78"/>
  <c r="C256" i="78"/>
  <c r="B256" i="78"/>
  <c r="M455" i="85"/>
  <c r="M466" i="85" s="1"/>
  <c r="M454" i="85"/>
  <c r="M465" i="85" s="1"/>
  <c r="M453" i="85"/>
  <c r="M464" i="85" s="1"/>
  <c r="M452" i="85"/>
  <c r="M451" i="85"/>
  <c r="M462" i="85" s="1"/>
  <c r="M450" i="85"/>
  <c r="M461" i="85" s="1"/>
  <c r="L455" i="85"/>
  <c r="L466" i="85" s="1"/>
  <c r="L454" i="85"/>
  <c r="L465" i="85" s="1"/>
  <c r="L453" i="85"/>
  <c r="L464" i="85" s="1"/>
  <c r="L452" i="85"/>
  <c r="L463" i="85" s="1"/>
  <c r="L451" i="85"/>
  <c r="L462" i="85" s="1"/>
  <c r="L450" i="85"/>
  <c r="J455" i="85"/>
  <c r="J454" i="85"/>
  <c r="J465" i="85"/>
  <c r="J453" i="85"/>
  <c r="J464" i="85" s="1"/>
  <c r="J452" i="85"/>
  <c r="J451" i="85"/>
  <c r="J462" i="85" s="1"/>
  <c r="J450" i="85"/>
  <c r="J456" i="85" s="1"/>
  <c r="I441" i="85"/>
  <c r="I442" i="85"/>
  <c r="I454" i="85"/>
  <c r="I465" i="85" s="1"/>
  <c r="I453" i="85"/>
  <c r="I452" i="85"/>
  <c r="I451" i="85"/>
  <c r="I462" i="85" s="1"/>
  <c r="I450" i="85"/>
  <c r="N405" i="85"/>
  <c r="N406" i="85"/>
  <c r="N407" i="85"/>
  <c r="N408" i="85"/>
  <c r="N409" i="85"/>
  <c r="N410" i="85"/>
  <c r="B411" i="85"/>
  <c r="C411" i="85"/>
  <c r="D411" i="85"/>
  <c r="E411" i="85"/>
  <c r="F411" i="85"/>
  <c r="G411" i="85"/>
  <c r="H411" i="85"/>
  <c r="I411" i="85"/>
  <c r="J411" i="85"/>
  <c r="K411" i="85"/>
  <c r="L411" i="85"/>
  <c r="M411" i="85"/>
  <c r="B416" i="85"/>
  <c r="C416" i="85"/>
  <c r="D416" i="85"/>
  <c r="E416" i="85"/>
  <c r="F416" i="85"/>
  <c r="H416" i="85"/>
  <c r="I416" i="85"/>
  <c r="J416" i="85"/>
  <c r="K416" i="85"/>
  <c r="M416" i="85"/>
  <c r="B417" i="85"/>
  <c r="C417" i="85"/>
  <c r="D417" i="85"/>
  <c r="E417" i="85"/>
  <c r="F417" i="85"/>
  <c r="H417" i="85"/>
  <c r="I417" i="85"/>
  <c r="J417" i="85"/>
  <c r="K417" i="85"/>
  <c r="M417" i="85"/>
  <c r="B418" i="85"/>
  <c r="C418" i="85"/>
  <c r="D418" i="85"/>
  <c r="E418" i="85"/>
  <c r="F418" i="85"/>
  <c r="H418" i="85"/>
  <c r="I418" i="85"/>
  <c r="J418" i="85"/>
  <c r="K418" i="85"/>
  <c r="M418" i="85"/>
  <c r="B419" i="85"/>
  <c r="C419" i="85"/>
  <c r="D419" i="85"/>
  <c r="E419" i="85"/>
  <c r="F419" i="85"/>
  <c r="H419" i="85"/>
  <c r="I419" i="85"/>
  <c r="J419" i="85"/>
  <c r="K419" i="85"/>
  <c r="M419" i="85"/>
  <c r="B420" i="85"/>
  <c r="C420" i="85"/>
  <c r="D420" i="85"/>
  <c r="E420" i="85"/>
  <c r="F420" i="85"/>
  <c r="H420" i="85"/>
  <c r="I420" i="85"/>
  <c r="J420" i="85"/>
  <c r="K420" i="85"/>
  <c r="M420" i="85"/>
  <c r="B421" i="85"/>
  <c r="C421" i="85"/>
  <c r="D421" i="85"/>
  <c r="E421" i="85"/>
  <c r="F421" i="85"/>
  <c r="H421" i="85"/>
  <c r="I421" i="85"/>
  <c r="J421" i="85"/>
  <c r="K421" i="85"/>
  <c r="M421" i="85"/>
  <c r="G461" i="85"/>
  <c r="E466" i="85"/>
  <c r="E463" i="85"/>
  <c r="D465" i="85"/>
  <c r="D463" i="85"/>
  <c r="D461" i="85"/>
  <c r="B466" i="85"/>
  <c r="B462" i="85"/>
  <c r="B461" i="85"/>
  <c r="M240" i="78"/>
  <c r="K240" i="78"/>
  <c r="J240" i="78"/>
  <c r="I240" i="78"/>
  <c r="H240" i="78"/>
  <c r="G240" i="78"/>
  <c r="F240" i="78"/>
  <c r="E240" i="78"/>
  <c r="D240" i="78"/>
  <c r="C240" i="78"/>
  <c r="B240" i="78"/>
  <c r="M240" i="3"/>
  <c r="L240" i="3"/>
  <c r="K240" i="3"/>
  <c r="J240" i="3"/>
  <c r="H240" i="3"/>
  <c r="G240" i="3"/>
  <c r="F240" i="3"/>
  <c r="E240" i="3"/>
  <c r="D240" i="3"/>
  <c r="C240" i="3"/>
  <c r="B240" i="3"/>
  <c r="M240" i="1"/>
  <c r="L240" i="1"/>
  <c r="K240" i="1"/>
  <c r="J240" i="1"/>
  <c r="I240" i="1"/>
  <c r="G240" i="1"/>
  <c r="F240" i="1"/>
  <c r="E240" i="1"/>
  <c r="D240" i="1"/>
  <c r="C240" i="1"/>
  <c r="B240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K466" i="85"/>
  <c r="H466" i="85"/>
  <c r="G466" i="85"/>
  <c r="F466" i="85"/>
  <c r="D466" i="85"/>
  <c r="C466" i="85"/>
  <c r="K465" i="85"/>
  <c r="H465" i="85"/>
  <c r="G465" i="85"/>
  <c r="F465" i="85"/>
  <c r="E465" i="85"/>
  <c r="C465" i="85"/>
  <c r="B465" i="85"/>
  <c r="K464" i="85"/>
  <c r="H464" i="85"/>
  <c r="G464" i="85"/>
  <c r="F464" i="85"/>
  <c r="E464" i="85"/>
  <c r="D464" i="85"/>
  <c r="C464" i="85"/>
  <c r="B464" i="85"/>
  <c r="K463" i="85"/>
  <c r="H463" i="85"/>
  <c r="F463" i="85"/>
  <c r="C463" i="85"/>
  <c r="B463" i="85"/>
  <c r="K462" i="85"/>
  <c r="H462" i="85"/>
  <c r="F462" i="85"/>
  <c r="E462" i="85"/>
  <c r="D462" i="85"/>
  <c r="C462" i="85"/>
  <c r="C467" i="85" s="1"/>
  <c r="K461" i="85"/>
  <c r="H461" i="85"/>
  <c r="F461" i="85"/>
  <c r="E461" i="85"/>
  <c r="C461" i="85"/>
  <c r="K456" i="85"/>
  <c r="H456" i="85"/>
  <c r="G456" i="85"/>
  <c r="F456" i="85"/>
  <c r="E456" i="85"/>
  <c r="D456" i="85"/>
  <c r="C456" i="85"/>
  <c r="B456" i="85"/>
  <c r="G463" i="85"/>
  <c r="G462" i="85"/>
  <c r="G399" i="85"/>
  <c r="L399" i="85" s="1"/>
  <c r="L421" i="85" s="1"/>
  <c r="G398" i="85"/>
  <c r="G397" i="85"/>
  <c r="L397" i="85" s="1"/>
  <c r="L419" i="85" s="1"/>
  <c r="G396" i="85"/>
  <c r="G395" i="85"/>
  <c r="G394" i="85"/>
  <c r="L394" i="85" s="1"/>
  <c r="L416" i="85" s="1"/>
  <c r="M224" i="78"/>
  <c r="L224" i="78"/>
  <c r="K224" i="78"/>
  <c r="J224" i="78"/>
  <c r="I224" i="78"/>
  <c r="H224" i="78"/>
  <c r="G224" i="78"/>
  <c r="F224" i="78"/>
  <c r="E224" i="78"/>
  <c r="D224" i="78"/>
  <c r="C224" i="78"/>
  <c r="B224" i="78"/>
  <c r="M224" i="3"/>
  <c r="L224" i="3"/>
  <c r="K224" i="3"/>
  <c r="J224" i="3"/>
  <c r="I224" i="3"/>
  <c r="H224" i="3"/>
  <c r="G224" i="3"/>
  <c r="F224" i="3"/>
  <c r="E224" i="3"/>
  <c r="D224" i="3"/>
  <c r="C224" i="3"/>
  <c r="B224" i="3"/>
  <c r="M374" i="85"/>
  <c r="J377" i="85"/>
  <c r="J373" i="85"/>
  <c r="J372" i="85"/>
  <c r="I372" i="85"/>
  <c r="H374" i="85"/>
  <c r="D372" i="85"/>
  <c r="C372" i="85"/>
  <c r="B377" i="85"/>
  <c r="B373" i="85"/>
  <c r="B376" i="85"/>
  <c r="B375" i="85"/>
  <c r="B372" i="85"/>
  <c r="M377" i="85"/>
  <c r="K377" i="85"/>
  <c r="I377" i="85"/>
  <c r="H377" i="85"/>
  <c r="G377" i="85"/>
  <c r="F377" i="85"/>
  <c r="E377" i="85"/>
  <c r="D377" i="85"/>
  <c r="C377" i="85"/>
  <c r="M376" i="85"/>
  <c r="K376" i="85"/>
  <c r="J376" i="85"/>
  <c r="I376" i="85"/>
  <c r="H376" i="85"/>
  <c r="G376" i="85"/>
  <c r="F376" i="85"/>
  <c r="E376" i="85"/>
  <c r="D376" i="85"/>
  <c r="C376" i="85"/>
  <c r="M375" i="85"/>
  <c r="L375" i="85"/>
  <c r="K375" i="85"/>
  <c r="J375" i="85"/>
  <c r="I375" i="85"/>
  <c r="H375" i="85"/>
  <c r="G375" i="85"/>
  <c r="F375" i="85"/>
  <c r="E375" i="85"/>
  <c r="D375" i="85"/>
  <c r="C375" i="85"/>
  <c r="K374" i="85"/>
  <c r="J374" i="85"/>
  <c r="I374" i="85"/>
  <c r="G374" i="85"/>
  <c r="F374" i="85"/>
  <c r="E374" i="85"/>
  <c r="D374" i="85"/>
  <c r="C374" i="85"/>
  <c r="B374" i="85"/>
  <c r="M373" i="85"/>
  <c r="K373" i="85"/>
  <c r="I373" i="85"/>
  <c r="H373" i="85"/>
  <c r="G373" i="85"/>
  <c r="F373" i="85"/>
  <c r="E373" i="85"/>
  <c r="D373" i="85"/>
  <c r="C373" i="85"/>
  <c r="M372" i="85"/>
  <c r="K372" i="85"/>
  <c r="H372" i="85"/>
  <c r="G372" i="85"/>
  <c r="F372" i="85"/>
  <c r="E372" i="85"/>
  <c r="M367" i="85"/>
  <c r="L367" i="85"/>
  <c r="K367" i="85"/>
  <c r="J367" i="85"/>
  <c r="I367" i="85"/>
  <c r="H367" i="85"/>
  <c r="G367" i="85"/>
  <c r="F367" i="85"/>
  <c r="E367" i="85"/>
  <c r="D367" i="85"/>
  <c r="C367" i="85"/>
  <c r="B367" i="85"/>
  <c r="N366" i="85"/>
  <c r="N365" i="85"/>
  <c r="N364" i="85"/>
  <c r="N363" i="85"/>
  <c r="N362" i="85"/>
  <c r="N361" i="85"/>
  <c r="L377" i="85"/>
  <c r="L376" i="85"/>
  <c r="L374" i="85"/>
  <c r="L373" i="85"/>
  <c r="L372" i="85"/>
  <c r="M208" i="78"/>
  <c r="L208" i="78"/>
  <c r="K208" i="78"/>
  <c r="J208" i="78"/>
  <c r="I208" i="78"/>
  <c r="H208" i="78"/>
  <c r="G208" i="78"/>
  <c r="F208" i="78"/>
  <c r="E208" i="78"/>
  <c r="D208" i="78"/>
  <c r="C208" i="78"/>
  <c r="B208" i="78"/>
  <c r="M208" i="3"/>
  <c r="L208" i="3"/>
  <c r="K208" i="3"/>
  <c r="J208" i="3"/>
  <c r="I208" i="3"/>
  <c r="H208" i="3"/>
  <c r="G208" i="3"/>
  <c r="F208" i="3"/>
  <c r="E208" i="3"/>
  <c r="D208" i="3"/>
  <c r="C208" i="3"/>
  <c r="B208" i="3"/>
  <c r="M208" i="1"/>
  <c r="L208" i="1"/>
  <c r="K208" i="1"/>
  <c r="J208" i="1"/>
  <c r="I208" i="1"/>
  <c r="H208" i="1"/>
  <c r="G208" i="1"/>
  <c r="F208" i="1"/>
  <c r="E208" i="1"/>
  <c r="D208" i="1"/>
  <c r="C208" i="1"/>
  <c r="B208" i="1"/>
  <c r="L311" i="85"/>
  <c r="L333" i="85" s="1"/>
  <c r="L312" i="85"/>
  <c r="L334" i="85"/>
  <c r="L310" i="85"/>
  <c r="L332" i="85" s="1"/>
  <c r="L309" i="85"/>
  <c r="L331" i="85"/>
  <c r="L308" i="85"/>
  <c r="L330" i="85" s="1"/>
  <c r="L307" i="85"/>
  <c r="L329" i="85"/>
  <c r="K331" i="85"/>
  <c r="J334" i="85"/>
  <c r="J331" i="85"/>
  <c r="J330" i="85"/>
  <c r="J192" i="78"/>
  <c r="J192" i="1"/>
  <c r="J192" i="3"/>
  <c r="G334" i="85"/>
  <c r="G330" i="85"/>
  <c r="G331" i="85"/>
  <c r="G333" i="85"/>
  <c r="G192" i="1"/>
  <c r="G192" i="78"/>
  <c r="F334" i="85"/>
  <c r="F329" i="85"/>
  <c r="E334" i="85"/>
  <c r="E331" i="85"/>
  <c r="E192" i="78"/>
  <c r="E192" i="3"/>
  <c r="D192" i="78"/>
  <c r="D331" i="85"/>
  <c r="D332" i="85"/>
  <c r="D334" i="85"/>
  <c r="D333" i="85"/>
  <c r="C329" i="85"/>
  <c r="M192" i="3"/>
  <c r="L192" i="3"/>
  <c r="K192" i="3"/>
  <c r="I192" i="3"/>
  <c r="F192" i="3"/>
  <c r="C192" i="3"/>
  <c r="B192" i="3"/>
  <c r="M192" i="78"/>
  <c r="L192" i="78"/>
  <c r="K192" i="78"/>
  <c r="I192" i="78"/>
  <c r="H192" i="78"/>
  <c r="F192" i="78"/>
  <c r="C192" i="78"/>
  <c r="B192" i="78"/>
  <c r="M192" i="1"/>
  <c r="L192" i="1"/>
  <c r="K192" i="1"/>
  <c r="I192" i="1"/>
  <c r="F192" i="1"/>
  <c r="C192" i="1"/>
  <c r="B192" i="1"/>
  <c r="M334" i="85"/>
  <c r="K334" i="85"/>
  <c r="I334" i="85"/>
  <c r="H334" i="85"/>
  <c r="C334" i="85"/>
  <c r="B334" i="85"/>
  <c r="M333" i="85"/>
  <c r="K333" i="85"/>
  <c r="J333" i="85"/>
  <c r="I333" i="85"/>
  <c r="H333" i="85"/>
  <c r="F333" i="85"/>
  <c r="E333" i="85"/>
  <c r="C333" i="85"/>
  <c r="B333" i="85"/>
  <c r="M332" i="85"/>
  <c r="K332" i="85"/>
  <c r="J332" i="85"/>
  <c r="I332" i="85"/>
  <c r="H332" i="85"/>
  <c r="G332" i="85"/>
  <c r="F332" i="85"/>
  <c r="E332" i="85"/>
  <c r="C332" i="85"/>
  <c r="B332" i="85"/>
  <c r="M331" i="85"/>
  <c r="I331" i="85"/>
  <c r="H331" i="85"/>
  <c r="F331" i="85"/>
  <c r="C331" i="85"/>
  <c r="B331" i="85"/>
  <c r="M330" i="85"/>
  <c r="K330" i="85"/>
  <c r="I330" i="85"/>
  <c r="H330" i="85"/>
  <c r="F330" i="85"/>
  <c r="E330" i="85"/>
  <c r="D330" i="85"/>
  <c r="C330" i="85"/>
  <c r="B330" i="85"/>
  <c r="M329" i="85"/>
  <c r="K329" i="85"/>
  <c r="J329" i="85"/>
  <c r="I329" i="85"/>
  <c r="H329" i="85"/>
  <c r="N318" i="85"/>
  <c r="G329" i="85"/>
  <c r="E329" i="85"/>
  <c r="D329" i="85"/>
  <c r="D335" i="85" s="1"/>
  <c r="B329" i="85"/>
  <c r="M324" i="85"/>
  <c r="L324" i="85"/>
  <c r="K324" i="85"/>
  <c r="J324" i="85"/>
  <c r="I324" i="85"/>
  <c r="H324" i="85"/>
  <c r="G324" i="85"/>
  <c r="F324" i="85"/>
  <c r="E324" i="85"/>
  <c r="D324" i="85"/>
  <c r="C324" i="85"/>
  <c r="B324" i="85"/>
  <c r="N323" i="85"/>
  <c r="N322" i="85"/>
  <c r="N321" i="85"/>
  <c r="N320" i="85"/>
  <c r="N319" i="85"/>
  <c r="M291" i="85"/>
  <c r="M289" i="85"/>
  <c r="L290" i="85"/>
  <c r="L286" i="85"/>
  <c r="K288" i="85"/>
  <c r="J291" i="85"/>
  <c r="J286" i="85"/>
  <c r="I286" i="85"/>
  <c r="B176" i="78"/>
  <c r="G291" i="85"/>
  <c r="G288" i="85"/>
  <c r="E291" i="85"/>
  <c r="E290" i="85"/>
  <c r="E287" i="85"/>
  <c r="D288" i="85"/>
  <c r="D286" i="85"/>
  <c r="C286" i="85"/>
  <c r="B291" i="85"/>
  <c r="B290" i="85"/>
  <c r="B288" i="85"/>
  <c r="B286" i="85"/>
  <c r="L291" i="85"/>
  <c r="K291" i="85"/>
  <c r="I291" i="85"/>
  <c r="H291" i="85"/>
  <c r="F291" i="85"/>
  <c r="D291" i="85"/>
  <c r="C291" i="85"/>
  <c r="M290" i="85"/>
  <c r="K290" i="85"/>
  <c r="J290" i="85"/>
  <c r="I290" i="85"/>
  <c r="H290" i="85"/>
  <c r="G290" i="85"/>
  <c r="F290" i="85"/>
  <c r="D290" i="85"/>
  <c r="C290" i="85"/>
  <c r="L289" i="85"/>
  <c r="K289" i="85"/>
  <c r="J289" i="85"/>
  <c r="I289" i="85"/>
  <c r="H289" i="85"/>
  <c r="G289" i="85"/>
  <c r="F289" i="85"/>
  <c r="E289" i="85"/>
  <c r="D289" i="85"/>
  <c r="C289" i="85"/>
  <c r="B289" i="85"/>
  <c r="M288" i="85"/>
  <c r="L288" i="85"/>
  <c r="J288" i="85"/>
  <c r="I288" i="85"/>
  <c r="H288" i="85"/>
  <c r="H292" i="85"/>
  <c r="F288" i="85"/>
  <c r="E288" i="85"/>
  <c r="C288" i="85"/>
  <c r="M287" i="85"/>
  <c r="L287" i="85"/>
  <c r="K287" i="85"/>
  <c r="J287" i="85"/>
  <c r="I287" i="85"/>
  <c r="H287" i="85"/>
  <c r="G287" i="85"/>
  <c r="F287" i="85"/>
  <c r="D287" i="85"/>
  <c r="C287" i="85"/>
  <c r="B287" i="85"/>
  <c r="M286" i="85"/>
  <c r="M292" i="85" s="1"/>
  <c r="K286" i="85"/>
  <c r="H286" i="85"/>
  <c r="G286" i="85"/>
  <c r="F286" i="85"/>
  <c r="E286" i="85"/>
  <c r="M281" i="85"/>
  <c r="L281" i="85"/>
  <c r="K281" i="85"/>
  <c r="J281" i="85"/>
  <c r="I281" i="85"/>
  <c r="H281" i="85"/>
  <c r="G281" i="85"/>
  <c r="F281" i="85"/>
  <c r="E281" i="85"/>
  <c r="D281" i="85"/>
  <c r="C281" i="85"/>
  <c r="B281" i="85"/>
  <c r="N280" i="85"/>
  <c r="N279" i="85"/>
  <c r="N278" i="85"/>
  <c r="N277" i="85"/>
  <c r="N276" i="85"/>
  <c r="N275" i="85"/>
  <c r="M176" i="3"/>
  <c r="L176" i="3"/>
  <c r="K176" i="3"/>
  <c r="J176" i="3"/>
  <c r="I176" i="3"/>
  <c r="H176" i="3"/>
  <c r="G176" i="3"/>
  <c r="F176" i="3"/>
  <c r="E176" i="3"/>
  <c r="D176" i="3"/>
  <c r="C176" i="3"/>
  <c r="B176" i="3"/>
  <c r="M176" i="78"/>
  <c r="L176" i="78"/>
  <c r="K176" i="78"/>
  <c r="J176" i="78"/>
  <c r="I176" i="78"/>
  <c r="H176" i="78"/>
  <c r="G176" i="78"/>
  <c r="C176" i="78"/>
  <c r="M176" i="1"/>
  <c r="L176" i="1"/>
  <c r="K176" i="1"/>
  <c r="J176" i="1"/>
  <c r="I176" i="1"/>
  <c r="H176" i="1"/>
  <c r="G176" i="1"/>
  <c r="F176" i="1"/>
  <c r="E176" i="1"/>
  <c r="D176" i="1"/>
  <c r="C176" i="1"/>
  <c r="B176" i="1"/>
  <c r="N185" i="85"/>
  <c r="M244" i="85"/>
  <c r="M243" i="85"/>
  <c r="M245" i="85"/>
  <c r="M246" i="85"/>
  <c r="M247" i="85"/>
  <c r="M248" i="85"/>
  <c r="L248" i="85"/>
  <c r="L244" i="85"/>
  <c r="L243" i="85"/>
  <c r="L247" i="85"/>
  <c r="L246" i="85"/>
  <c r="L245" i="85"/>
  <c r="K243" i="85"/>
  <c r="K244" i="85"/>
  <c r="K245" i="85"/>
  <c r="K246" i="85"/>
  <c r="K247" i="85"/>
  <c r="K248" i="85"/>
  <c r="J248" i="85"/>
  <c r="J247" i="85"/>
  <c r="J244" i="85"/>
  <c r="J243" i="85"/>
  <c r="J245" i="85"/>
  <c r="J246" i="85"/>
  <c r="I247" i="85"/>
  <c r="I243" i="85"/>
  <c r="I245" i="85"/>
  <c r="I246" i="85"/>
  <c r="H248" i="85"/>
  <c r="H238" i="85"/>
  <c r="I238" i="85"/>
  <c r="H243" i="85"/>
  <c r="H244" i="85"/>
  <c r="I244" i="85"/>
  <c r="H245" i="85"/>
  <c r="H246" i="85"/>
  <c r="H247" i="85"/>
  <c r="I248" i="85"/>
  <c r="G245" i="85"/>
  <c r="G248" i="85"/>
  <c r="G246" i="85"/>
  <c r="G244" i="85"/>
  <c r="G243" i="85"/>
  <c r="G247" i="85"/>
  <c r="F243" i="85"/>
  <c r="F244" i="85"/>
  <c r="F245" i="85"/>
  <c r="F246" i="85"/>
  <c r="F247" i="85"/>
  <c r="F248" i="85"/>
  <c r="E243" i="85"/>
  <c r="E247" i="85"/>
  <c r="E245" i="85"/>
  <c r="E244" i="85"/>
  <c r="D246" i="85"/>
  <c r="D243" i="85"/>
  <c r="D247" i="85"/>
  <c r="D248" i="85"/>
  <c r="E248" i="85"/>
  <c r="C248" i="85"/>
  <c r="B248" i="85"/>
  <c r="C247" i="85"/>
  <c r="B247" i="85"/>
  <c r="E246" i="85"/>
  <c r="C246" i="85"/>
  <c r="B246" i="85"/>
  <c r="D245" i="85"/>
  <c r="C245" i="85"/>
  <c r="B245" i="85"/>
  <c r="D244" i="85"/>
  <c r="C244" i="85"/>
  <c r="B244" i="85"/>
  <c r="C243" i="85"/>
  <c r="B243" i="85"/>
  <c r="M238" i="85"/>
  <c r="L238" i="85"/>
  <c r="K238" i="85"/>
  <c r="J238" i="85"/>
  <c r="G238" i="85"/>
  <c r="F238" i="85"/>
  <c r="E238" i="85"/>
  <c r="D238" i="85"/>
  <c r="C238" i="85"/>
  <c r="B238" i="85"/>
  <c r="N237" i="85"/>
  <c r="N236" i="85"/>
  <c r="N235" i="85"/>
  <c r="N234" i="85"/>
  <c r="N233" i="85"/>
  <c r="N232" i="85"/>
  <c r="M144" i="3"/>
  <c r="L144" i="3"/>
  <c r="K144" i="3"/>
  <c r="J144" i="3"/>
  <c r="I144" i="3"/>
  <c r="H144" i="3"/>
  <c r="G144" i="3"/>
  <c r="F144" i="3"/>
  <c r="E144" i="3"/>
  <c r="D144" i="3"/>
  <c r="C144" i="3"/>
  <c r="B144" i="3"/>
  <c r="M144" i="78"/>
  <c r="L144" i="78"/>
  <c r="K144" i="78"/>
  <c r="J144" i="78"/>
  <c r="I144" i="78"/>
  <c r="H144" i="78"/>
  <c r="G144" i="78"/>
  <c r="F144" i="78"/>
  <c r="E144" i="78"/>
  <c r="D144" i="78"/>
  <c r="C144" i="78"/>
  <c r="B144" i="78"/>
  <c r="M144" i="1"/>
  <c r="L144" i="1"/>
  <c r="K144" i="1"/>
  <c r="J144" i="1"/>
  <c r="I144" i="1"/>
  <c r="H144" i="1"/>
  <c r="G144" i="1"/>
  <c r="F144" i="1"/>
  <c r="E144" i="1"/>
  <c r="D144" i="1"/>
  <c r="C144" i="1"/>
  <c r="B144" i="1"/>
  <c r="M160" i="3"/>
  <c r="L160" i="3"/>
  <c r="K160" i="3"/>
  <c r="J160" i="3"/>
  <c r="I160" i="3"/>
  <c r="H160" i="3"/>
  <c r="F160" i="3"/>
  <c r="E160" i="3"/>
  <c r="D160" i="3"/>
  <c r="C160" i="3"/>
  <c r="B160" i="3"/>
  <c r="M160" i="78"/>
  <c r="L160" i="78"/>
  <c r="K160" i="78"/>
  <c r="J160" i="78"/>
  <c r="C160" i="78"/>
  <c r="B160" i="78"/>
  <c r="M160" i="1"/>
  <c r="L160" i="1"/>
  <c r="K160" i="1"/>
  <c r="J160" i="1"/>
  <c r="I160" i="1"/>
  <c r="H160" i="1"/>
  <c r="G160" i="1"/>
  <c r="F160" i="1"/>
  <c r="E160" i="1"/>
  <c r="D160" i="1"/>
  <c r="C160" i="1"/>
  <c r="B160" i="1"/>
  <c r="M205" i="85"/>
  <c r="L205" i="85"/>
  <c r="K205" i="85"/>
  <c r="J205" i="85"/>
  <c r="I205" i="85"/>
  <c r="H205" i="85"/>
  <c r="G205" i="85"/>
  <c r="F205" i="85"/>
  <c r="E205" i="85"/>
  <c r="D205" i="85"/>
  <c r="C205" i="85"/>
  <c r="B205" i="85"/>
  <c r="M204" i="85"/>
  <c r="L204" i="85"/>
  <c r="K204" i="85"/>
  <c r="J204" i="85"/>
  <c r="I204" i="85"/>
  <c r="H204" i="85"/>
  <c r="G204" i="85"/>
  <c r="F204" i="85"/>
  <c r="E204" i="85"/>
  <c r="D204" i="85"/>
  <c r="C204" i="85"/>
  <c r="B204" i="85"/>
  <c r="M203" i="85"/>
  <c r="L203" i="85"/>
  <c r="K203" i="85"/>
  <c r="J203" i="85"/>
  <c r="I203" i="85"/>
  <c r="H203" i="85"/>
  <c r="G203" i="85"/>
  <c r="F203" i="85"/>
  <c r="E203" i="85"/>
  <c r="D203" i="85"/>
  <c r="C203" i="85"/>
  <c r="B203" i="85"/>
  <c r="M202" i="85"/>
  <c r="L202" i="85"/>
  <c r="K202" i="85"/>
  <c r="J202" i="85"/>
  <c r="I202" i="85"/>
  <c r="H202" i="85"/>
  <c r="G202" i="85"/>
  <c r="F202" i="85"/>
  <c r="E202" i="85"/>
  <c r="D202" i="85"/>
  <c r="C202" i="85"/>
  <c r="B202" i="85"/>
  <c r="M201" i="85"/>
  <c r="L201" i="85"/>
  <c r="K201" i="85"/>
  <c r="J201" i="85"/>
  <c r="I201" i="85"/>
  <c r="H201" i="85"/>
  <c r="G201" i="85"/>
  <c r="F201" i="85"/>
  <c r="E201" i="85"/>
  <c r="D201" i="85"/>
  <c r="C201" i="85"/>
  <c r="B201" i="85"/>
  <c r="M200" i="85"/>
  <c r="L200" i="85"/>
  <c r="L206" i="85" s="1"/>
  <c r="K200" i="85"/>
  <c r="J200" i="85"/>
  <c r="J206" i="85"/>
  <c r="I200" i="85"/>
  <c r="I206" i="85" s="1"/>
  <c r="H200" i="85"/>
  <c r="H206" i="85"/>
  <c r="H184" i="85" s="1"/>
  <c r="G200" i="85"/>
  <c r="F200" i="85"/>
  <c r="E200" i="85"/>
  <c r="D200" i="85"/>
  <c r="D206" i="85"/>
  <c r="D215" i="85" s="1"/>
  <c r="D217" i="85" s="1"/>
  <c r="C200" i="85"/>
  <c r="B200" i="85"/>
  <c r="M195" i="85"/>
  <c r="L195" i="85"/>
  <c r="K195" i="85"/>
  <c r="J195" i="85"/>
  <c r="I195" i="85"/>
  <c r="H195" i="85"/>
  <c r="G195" i="85"/>
  <c r="F195" i="85"/>
  <c r="E195" i="85"/>
  <c r="D195" i="85"/>
  <c r="C195" i="85"/>
  <c r="B195" i="85"/>
  <c r="N194" i="85"/>
  <c r="N193" i="85"/>
  <c r="N192" i="85"/>
  <c r="N191" i="85"/>
  <c r="N190" i="85"/>
  <c r="N189" i="85"/>
  <c r="L128" i="1"/>
  <c r="J162" i="85"/>
  <c r="J161" i="85"/>
  <c r="J160" i="85"/>
  <c r="J158" i="85"/>
  <c r="J157" i="85"/>
  <c r="L161" i="85"/>
  <c r="K162" i="85"/>
  <c r="K160" i="85"/>
  <c r="K159" i="85"/>
  <c r="K157" i="85"/>
  <c r="J159" i="85"/>
  <c r="I158" i="85"/>
  <c r="I162" i="85"/>
  <c r="K158" i="85"/>
  <c r="H158" i="85"/>
  <c r="H160" i="85"/>
  <c r="I128" i="1"/>
  <c r="H128" i="78"/>
  <c r="G158" i="85"/>
  <c r="G162" i="85"/>
  <c r="G161" i="85"/>
  <c r="G160" i="85"/>
  <c r="G157" i="85"/>
  <c r="F159" i="85"/>
  <c r="F160" i="85"/>
  <c r="F158" i="85"/>
  <c r="F128" i="78"/>
  <c r="E157" i="85"/>
  <c r="E158" i="85"/>
  <c r="E161" i="85"/>
  <c r="E162" i="85"/>
  <c r="B162" i="85"/>
  <c r="C161" i="85"/>
  <c r="B161" i="85"/>
  <c r="B160" i="85"/>
  <c r="C159" i="85"/>
  <c r="B159" i="85"/>
  <c r="B158" i="85"/>
  <c r="C157" i="85"/>
  <c r="M162" i="85"/>
  <c r="F162" i="85"/>
  <c r="D162" i="85"/>
  <c r="C162" i="85"/>
  <c r="M161" i="85"/>
  <c r="F161" i="85"/>
  <c r="D161" i="85"/>
  <c r="M160" i="85"/>
  <c r="E160" i="85"/>
  <c r="D160" i="85"/>
  <c r="C160" i="85"/>
  <c r="M159" i="85"/>
  <c r="G159" i="85"/>
  <c r="E159" i="85"/>
  <c r="D159" i="85"/>
  <c r="M158" i="85"/>
  <c r="D158" i="85"/>
  <c r="C158" i="85"/>
  <c r="M157" i="85"/>
  <c r="M163" i="85" s="1"/>
  <c r="F157" i="85"/>
  <c r="D157" i="85"/>
  <c r="B157" i="85"/>
  <c r="M152" i="85"/>
  <c r="L152" i="85"/>
  <c r="K152" i="85"/>
  <c r="J152" i="85"/>
  <c r="I152" i="85"/>
  <c r="H152" i="85"/>
  <c r="G152" i="85"/>
  <c r="F152" i="85"/>
  <c r="E152" i="85"/>
  <c r="D152" i="85"/>
  <c r="C152" i="85"/>
  <c r="B152" i="85"/>
  <c r="N151" i="85"/>
  <c r="N150" i="85"/>
  <c r="N149" i="85"/>
  <c r="N148" i="85"/>
  <c r="N147" i="85"/>
  <c r="N146" i="85"/>
  <c r="C128" i="78"/>
  <c r="B128" i="78"/>
  <c r="M128" i="3"/>
  <c r="K128" i="3"/>
  <c r="J128" i="3"/>
  <c r="G128" i="3"/>
  <c r="E128" i="3"/>
  <c r="B128" i="3"/>
  <c r="M128" i="78"/>
  <c r="K128" i="78"/>
  <c r="J128" i="78"/>
  <c r="G128" i="78"/>
  <c r="E128" i="78"/>
  <c r="D128" i="78"/>
  <c r="M128" i="1"/>
  <c r="K128" i="1"/>
  <c r="J128" i="1"/>
  <c r="H128" i="1"/>
  <c r="G128" i="1"/>
  <c r="E128" i="1"/>
  <c r="C128" i="1"/>
  <c r="B128" i="1"/>
  <c r="M118" i="85"/>
  <c r="M116" i="85"/>
  <c r="M114" i="85"/>
  <c r="L117" i="85"/>
  <c r="L114" i="85"/>
  <c r="L118" i="85"/>
  <c r="L115" i="85"/>
  <c r="B108" i="85"/>
  <c r="C108" i="85"/>
  <c r="D108" i="85"/>
  <c r="E108" i="85"/>
  <c r="F108" i="85"/>
  <c r="G108" i="85"/>
  <c r="H108" i="85"/>
  <c r="I108" i="85"/>
  <c r="J108" i="85"/>
  <c r="K108" i="85"/>
  <c r="B112" i="78"/>
  <c r="K113" i="85"/>
  <c r="K114" i="85"/>
  <c r="K115" i="85"/>
  <c r="K116" i="85"/>
  <c r="K117" i="85"/>
  <c r="K118" i="85"/>
  <c r="L116" i="85"/>
  <c r="N19" i="85"/>
  <c r="N18" i="85"/>
  <c r="N17" i="85"/>
  <c r="N16" i="85"/>
  <c r="N15" i="85"/>
  <c r="N14" i="85"/>
  <c r="N63" i="85"/>
  <c r="N62" i="85"/>
  <c r="N61" i="85"/>
  <c r="N60" i="85"/>
  <c r="N59" i="85"/>
  <c r="N58" i="85"/>
  <c r="N107" i="85"/>
  <c r="N106" i="85"/>
  <c r="N105" i="85"/>
  <c r="N104" i="85"/>
  <c r="N103" i="85"/>
  <c r="N102" i="85"/>
  <c r="J118" i="85"/>
  <c r="M117" i="85"/>
  <c r="J117" i="85"/>
  <c r="J116" i="85"/>
  <c r="M115" i="85"/>
  <c r="J115" i="85"/>
  <c r="J114" i="85"/>
  <c r="M113" i="85"/>
  <c r="L113" i="85"/>
  <c r="J113" i="85"/>
  <c r="J119" i="85" s="1"/>
  <c r="I118" i="85"/>
  <c r="I117" i="85"/>
  <c r="I116" i="85"/>
  <c r="I115" i="85"/>
  <c r="I114" i="85"/>
  <c r="I113" i="85"/>
  <c r="I112" i="3"/>
  <c r="H112" i="78"/>
  <c r="H117" i="85"/>
  <c r="G112" i="3"/>
  <c r="G112" i="78"/>
  <c r="G112" i="1"/>
  <c r="F115" i="85"/>
  <c r="E118" i="85"/>
  <c r="E116" i="85"/>
  <c r="E114" i="85"/>
  <c r="C118" i="85"/>
  <c r="C112" i="3"/>
  <c r="H118" i="85"/>
  <c r="G118" i="85"/>
  <c r="F118" i="85"/>
  <c r="D118" i="85"/>
  <c r="B118" i="85"/>
  <c r="G117" i="85"/>
  <c r="F117" i="85"/>
  <c r="E117" i="85"/>
  <c r="D117" i="85"/>
  <c r="C117" i="85"/>
  <c r="B117" i="85"/>
  <c r="H116" i="85"/>
  <c r="G116" i="85"/>
  <c r="F116" i="85"/>
  <c r="D116" i="85"/>
  <c r="C116" i="85"/>
  <c r="B116" i="85"/>
  <c r="H115" i="85"/>
  <c r="G115" i="85"/>
  <c r="E115" i="85"/>
  <c r="D115" i="85"/>
  <c r="C115" i="85"/>
  <c r="B115" i="85"/>
  <c r="H114" i="85"/>
  <c r="G114" i="85"/>
  <c r="F114" i="85"/>
  <c r="D114" i="85"/>
  <c r="C114" i="85"/>
  <c r="B114" i="85"/>
  <c r="H113" i="85"/>
  <c r="G113" i="85"/>
  <c r="F113" i="85"/>
  <c r="E113" i="85"/>
  <c r="D113" i="85"/>
  <c r="C113" i="85"/>
  <c r="B113" i="85"/>
  <c r="M108" i="85"/>
  <c r="L108" i="85"/>
  <c r="B112" i="1"/>
  <c r="B112" i="3"/>
  <c r="M112" i="78"/>
  <c r="L112" i="78"/>
  <c r="K112" i="78"/>
  <c r="J112" i="78"/>
  <c r="I112" i="78"/>
  <c r="F112" i="78"/>
  <c r="E112" i="78"/>
  <c r="D112" i="78"/>
  <c r="C112" i="78"/>
  <c r="M112" i="3"/>
  <c r="L112" i="3"/>
  <c r="J112" i="3"/>
  <c r="E112" i="3"/>
  <c r="D112" i="3"/>
  <c r="M112" i="1"/>
  <c r="L112" i="1"/>
  <c r="J112" i="1"/>
  <c r="I112" i="1"/>
  <c r="F112" i="1"/>
  <c r="E112" i="1"/>
  <c r="D112" i="1"/>
  <c r="C112" i="1"/>
  <c r="M69" i="85"/>
  <c r="M70" i="85"/>
  <c r="M71" i="85"/>
  <c r="M72" i="85"/>
  <c r="M73" i="85"/>
  <c r="M74" i="85"/>
  <c r="L71" i="85"/>
  <c r="L69" i="85"/>
  <c r="L70" i="85"/>
  <c r="L72" i="85"/>
  <c r="L73" i="85"/>
  <c r="L74" i="85"/>
  <c r="K69" i="85"/>
  <c r="K70" i="85"/>
  <c r="K71" i="85"/>
  <c r="K72" i="85"/>
  <c r="K73" i="85"/>
  <c r="K74" i="85"/>
  <c r="K95" i="78"/>
  <c r="K95" i="3"/>
  <c r="J73" i="85"/>
  <c r="J72" i="85"/>
  <c r="J69" i="85"/>
  <c r="J70" i="85"/>
  <c r="J71" i="85"/>
  <c r="J74" i="85"/>
  <c r="I69" i="85"/>
  <c r="I70" i="85"/>
  <c r="I71" i="85"/>
  <c r="I72" i="85"/>
  <c r="I73" i="85"/>
  <c r="I74" i="85"/>
  <c r="B64" i="85"/>
  <c r="C64" i="85"/>
  <c r="D64" i="85"/>
  <c r="E64" i="85"/>
  <c r="F64" i="85"/>
  <c r="G64" i="85"/>
  <c r="H64" i="85"/>
  <c r="I64" i="85"/>
  <c r="H69" i="85"/>
  <c r="H70" i="85"/>
  <c r="H71" i="85"/>
  <c r="H72" i="85"/>
  <c r="H73" i="85"/>
  <c r="H74" i="85"/>
  <c r="G72" i="85"/>
  <c r="G69" i="85"/>
  <c r="G70" i="85"/>
  <c r="G71" i="85"/>
  <c r="G73" i="85"/>
  <c r="G74" i="85"/>
  <c r="F69" i="85"/>
  <c r="F70" i="85"/>
  <c r="F71" i="85"/>
  <c r="F72" i="85"/>
  <c r="F73" i="85"/>
  <c r="F74" i="85"/>
  <c r="F95" i="3"/>
  <c r="E69" i="85"/>
  <c r="E70" i="85"/>
  <c r="E71" i="85"/>
  <c r="E72" i="85"/>
  <c r="E73" i="85"/>
  <c r="E74" i="85"/>
  <c r="E95" i="3"/>
  <c r="B72" i="85"/>
  <c r="B71" i="85"/>
  <c r="R48" i="85"/>
  <c r="B70" i="85"/>
  <c r="B69" i="85"/>
  <c r="D70" i="85"/>
  <c r="D72" i="85"/>
  <c r="D74" i="85"/>
  <c r="D69" i="85"/>
  <c r="D71" i="85"/>
  <c r="D73" i="85"/>
  <c r="B20" i="85"/>
  <c r="C20" i="85"/>
  <c r="D20" i="85"/>
  <c r="E20" i="85"/>
  <c r="F20" i="85"/>
  <c r="G20" i="85"/>
  <c r="H20" i="85"/>
  <c r="I20" i="85"/>
  <c r="J20" i="85"/>
  <c r="K20" i="85"/>
  <c r="L20" i="85"/>
  <c r="M20" i="85"/>
  <c r="B7" i="1"/>
  <c r="C7" i="1"/>
  <c r="D7" i="1"/>
  <c r="D10" i="1"/>
  <c r="D11" i="1"/>
  <c r="D12" i="1"/>
  <c r="E7" i="1"/>
  <c r="F7" i="1"/>
  <c r="G7" i="1"/>
  <c r="H7" i="1"/>
  <c r="I7" i="1"/>
  <c r="I10" i="1"/>
  <c r="I11" i="1"/>
  <c r="I12" i="1"/>
  <c r="J7" i="1"/>
  <c r="K7" i="1"/>
  <c r="K10" i="1"/>
  <c r="K11" i="1"/>
  <c r="K12" i="1"/>
  <c r="L7" i="1"/>
  <c r="L10" i="1"/>
  <c r="L11" i="1"/>
  <c r="L12" i="1"/>
  <c r="M7" i="1"/>
  <c r="B7" i="78"/>
  <c r="C7" i="78"/>
  <c r="D7" i="78"/>
  <c r="D10" i="78"/>
  <c r="D11" i="78"/>
  <c r="D12" i="78"/>
  <c r="E7" i="78"/>
  <c r="F7" i="78"/>
  <c r="F10" i="78"/>
  <c r="F11" i="78"/>
  <c r="F12" i="78"/>
  <c r="G7" i="78"/>
  <c r="H7" i="78"/>
  <c r="I7" i="78"/>
  <c r="J7" i="78"/>
  <c r="J10" i="78"/>
  <c r="J11" i="78"/>
  <c r="J12" i="78"/>
  <c r="K7" i="78"/>
  <c r="K10" i="78"/>
  <c r="K11" i="78"/>
  <c r="K12" i="78"/>
  <c r="L7" i="78"/>
  <c r="M7" i="78"/>
  <c r="M10" i="78"/>
  <c r="M11" i="78"/>
  <c r="M12" i="78"/>
  <c r="D95" i="3"/>
  <c r="C74" i="85"/>
  <c r="C73" i="85"/>
  <c r="C72" i="85"/>
  <c r="C71" i="85"/>
  <c r="C70" i="85"/>
  <c r="C69" i="85"/>
  <c r="B74" i="85"/>
  <c r="B73" i="85"/>
  <c r="M64" i="85"/>
  <c r="L64" i="85"/>
  <c r="K64" i="85"/>
  <c r="J64" i="85"/>
  <c r="M30" i="85"/>
  <c r="L30" i="85"/>
  <c r="K30" i="85"/>
  <c r="J30" i="85"/>
  <c r="I30" i="85"/>
  <c r="H30" i="85"/>
  <c r="G30" i="85"/>
  <c r="F30" i="85"/>
  <c r="E30" i="85"/>
  <c r="D30" i="85"/>
  <c r="C30" i="85"/>
  <c r="B30" i="85"/>
  <c r="B10" i="78"/>
  <c r="B11" i="78"/>
  <c r="B12" i="78"/>
  <c r="C10" i="78"/>
  <c r="E10" i="78"/>
  <c r="G10" i="78"/>
  <c r="G11" i="78"/>
  <c r="G12" i="78"/>
  <c r="H10" i="78"/>
  <c r="H11" i="78"/>
  <c r="H12" i="78"/>
  <c r="I10" i="78"/>
  <c r="I11" i="78"/>
  <c r="I12" i="78"/>
  <c r="L10" i="78"/>
  <c r="C11" i="78"/>
  <c r="C12" i="78"/>
  <c r="E11" i="78"/>
  <c r="L11" i="78"/>
  <c r="E12" i="78"/>
  <c r="L12" i="78"/>
  <c r="B23" i="78"/>
  <c r="C23" i="78"/>
  <c r="C26" i="78"/>
  <c r="C27" i="78"/>
  <c r="C28" i="78"/>
  <c r="D23" i="78"/>
  <c r="D26" i="78"/>
  <c r="D27" i="78"/>
  <c r="D28" i="78"/>
  <c r="E23" i="78"/>
  <c r="F23" i="78"/>
  <c r="F26" i="78"/>
  <c r="F27" i="78"/>
  <c r="F28" i="78"/>
  <c r="G23" i="78"/>
  <c r="G26" i="78"/>
  <c r="G27" i="78"/>
  <c r="G28" i="78"/>
  <c r="B26" i="78"/>
  <c r="B27" i="78"/>
  <c r="B28" i="78"/>
  <c r="E26" i="78"/>
  <c r="E27" i="78"/>
  <c r="E28" i="78"/>
  <c r="H30" i="78"/>
  <c r="I30" i="78"/>
  <c r="J30" i="78"/>
  <c r="K30" i="78"/>
  <c r="L30" i="78"/>
  <c r="M30" i="78"/>
  <c r="B46" i="78"/>
  <c r="C46" i="78"/>
  <c r="D46" i="78"/>
  <c r="E46" i="78"/>
  <c r="F46" i="78"/>
  <c r="G46" i="78"/>
  <c r="H46" i="78"/>
  <c r="I46" i="78"/>
  <c r="J46" i="78"/>
  <c r="K46" i="78"/>
  <c r="L46" i="78"/>
  <c r="M46" i="78"/>
  <c r="B62" i="78"/>
  <c r="C62" i="78"/>
  <c r="D62" i="78"/>
  <c r="E62" i="78"/>
  <c r="F62" i="78"/>
  <c r="G62" i="78"/>
  <c r="H62" i="78"/>
  <c r="I62" i="78"/>
  <c r="J62" i="78"/>
  <c r="K62" i="78"/>
  <c r="L62" i="78"/>
  <c r="M62" i="78"/>
  <c r="B78" i="78"/>
  <c r="C78" i="78"/>
  <c r="D78" i="78"/>
  <c r="E78" i="78"/>
  <c r="F78" i="78"/>
  <c r="G78" i="78"/>
  <c r="H78" i="78"/>
  <c r="I78" i="78"/>
  <c r="J78" i="78"/>
  <c r="K78" i="78"/>
  <c r="L78" i="78"/>
  <c r="M78" i="78"/>
  <c r="B95" i="78"/>
  <c r="C95" i="78"/>
  <c r="D95" i="78"/>
  <c r="E95" i="78"/>
  <c r="F95" i="78"/>
  <c r="H95" i="78"/>
  <c r="I95" i="78"/>
  <c r="J95" i="78"/>
  <c r="L95" i="78"/>
  <c r="M95" i="78"/>
  <c r="B7" i="3"/>
  <c r="B11" i="3"/>
  <c r="B12" i="3"/>
  <c r="C7" i="3"/>
  <c r="C11" i="3"/>
  <c r="C12" i="3"/>
  <c r="D7" i="3"/>
  <c r="E7" i="3"/>
  <c r="F7" i="3"/>
  <c r="F11" i="3"/>
  <c r="F12" i="3"/>
  <c r="G7" i="3"/>
  <c r="H7" i="3"/>
  <c r="H11" i="3"/>
  <c r="H12" i="3"/>
  <c r="I7" i="3"/>
  <c r="J7" i="3"/>
  <c r="J11" i="3"/>
  <c r="J12" i="3"/>
  <c r="K7" i="3"/>
  <c r="L7" i="3"/>
  <c r="M7" i="3"/>
  <c r="D11" i="3"/>
  <c r="E11" i="3"/>
  <c r="G11" i="3"/>
  <c r="G12" i="3"/>
  <c r="I11" i="3"/>
  <c r="K11" i="3"/>
  <c r="L11" i="3"/>
  <c r="L12" i="3"/>
  <c r="M11" i="3"/>
  <c r="M12" i="3"/>
  <c r="D12" i="3"/>
  <c r="E12" i="3"/>
  <c r="I12" i="3"/>
  <c r="K12" i="3"/>
  <c r="B23" i="3"/>
  <c r="B27" i="3"/>
  <c r="B28" i="3"/>
  <c r="C23" i="3"/>
  <c r="D23" i="3"/>
  <c r="D27" i="3"/>
  <c r="D28" i="3"/>
  <c r="E23" i="3"/>
  <c r="F23" i="3"/>
  <c r="F27" i="3"/>
  <c r="F28" i="3"/>
  <c r="G23" i="3"/>
  <c r="C27" i="3"/>
  <c r="C28" i="3"/>
  <c r="E27" i="3"/>
  <c r="E28" i="3"/>
  <c r="G27" i="3"/>
  <c r="G28" i="3"/>
  <c r="H30" i="3"/>
  <c r="I30" i="3"/>
  <c r="J30" i="3"/>
  <c r="K30" i="3"/>
  <c r="L30" i="3"/>
  <c r="M30" i="3"/>
  <c r="B46" i="3"/>
  <c r="C46" i="3"/>
  <c r="D46" i="3"/>
  <c r="E46" i="3"/>
  <c r="F46" i="3"/>
  <c r="G46" i="3"/>
  <c r="H46" i="3"/>
  <c r="I46" i="3"/>
  <c r="J46" i="3"/>
  <c r="K46" i="3"/>
  <c r="L46" i="3"/>
  <c r="M46" i="3"/>
  <c r="B62" i="3"/>
  <c r="C62" i="3"/>
  <c r="D62" i="3"/>
  <c r="E62" i="3"/>
  <c r="F62" i="3"/>
  <c r="G62" i="3"/>
  <c r="H62" i="3"/>
  <c r="I62" i="3"/>
  <c r="J62" i="3"/>
  <c r="K62" i="3"/>
  <c r="L62" i="3"/>
  <c r="M62" i="3"/>
  <c r="B78" i="3"/>
  <c r="C78" i="3"/>
  <c r="D78" i="3"/>
  <c r="E78" i="3"/>
  <c r="F78" i="3"/>
  <c r="G78" i="3"/>
  <c r="H78" i="3"/>
  <c r="I78" i="3"/>
  <c r="J78" i="3"/>
  <c r="K78" i="3"/>
  <c r="L78" i="3"/>
  <c r="M78" i="3"/>
  <c r="B95" i="3"/>
  <c r="C95" i="3"/>
  <c r="G95" i="3"/>
  <c r="H95" i="3"/>
  <c r="I95" i="3"/>
  <c r="J95" i="3"/>
  <c r="L95" i="3"/>
  <c r="M95" i="3"/>
  <c r="B10" i="1"/>
  <c r="C10" i="1"/>
  <c r="E10" i="1"/>
  <c r="F10" i="1"/>
  <c r="F11" i="1"/>
  <c r="F12" i="1"/>
  <c r="G10" i="1"/>
  <c r="H10" i="1"/>
  <c r="H11" i="1"/>
  <c r="H12" i="1"/>
  <c r="J10" i="1"/>
  <c r="M10" i="1"/>
  <c r="M11" i="1"/>
  <c r="M12" i="1"/>
  <c r="B11" i="1"/>
  <c r="C11" i="1"/>
  <c r="E11" i="1"/>
  <c r="E12" i="1"/>
  <c r="G11" i="1"/>
  <c r="G12" i="1"/>
  <c r="J11" i="1"/>
  <c r="B12" i="1"/>
  <c r="C12" i="1"/>
  <c r="J12" i="1"/>
  <c r="B23" i="1"/>
  <c r="C23" i="1"/>
  <c r="D23" i="1"/>
  <c r="E23" i="1"/>
  <c r="F23" i="1"/>
  <c r="F26" i="1"/>
  <c r="F27" i="1"/>
  <c r="F28" i="1"/>
  <c r="G23" i="1"/>
  <c r="G26" i="1"/>
  <c r="G27" i="1"/>
  <c r="G28" i="1"/>
  <c r="B26" i="1"/>
  <c r="B27" i="1"/>
  <c r="B28" i="1"/>
  <c r="C26" i="1"/>
  <c r="D26" i="1"/>
  <c r="E26" i="1"/>
  <c r="E27" i="1"/>
  <c r="E28" i="1"/>
  <c r="C27" i="1"/>
  <c r="D27" i="1"/>
  <c r="D28" i="1"/>
  <c r="C28" i="1"/>
  <c r="H30" i="1"/>
  <c r="I30" i="1"/>
  <c r="J30" i="1"/>
  <c r="K30" i="1"/>
  <c r="L30" i="1"/>
  <c r="M30" i="1"/>
  <c r="B46" i="1"/>
  <c r="C46" i="1"/>
  <c r="D46" i="1"/>
  <c r="E46" i="1"/>
  <c r="F46" i="1"/>
  <c r="G46" i="1"/>
  <c r="H46" i="1"/>
  <c r="I46" i="1"/>
  <c r="J46" i="1"/>
  <c r="K46" i="1"/>
  <c r="L46" i="1"/>
  <c r="M46" i="1"/>
  <c r="B62" i="1"/>
  <c r="C62" i="1"/>
  <c r="D62" i="1"/>
  <c r="E62" i="1"/>
  <c r="F62" i="1"/>
  <c r="G62" i="1"/>
  <c r="H62" i="1"/>
  <c r="I62" i="1"/>
  <c r="J62" i="1"/>
  <c r="K62" i="1"/>
  <c r="L62" i="1"/>
  <c r="M62" i="1"/>
  <c r="B78" i="1"/>
  <c r="C78" i="1"/>
  <c r="D78" i="1"/>
  <c r="E78" i="1"/>
  <c r="F78" i="1"/>
  <c r="G78" i="1"/>
  <c r="H78" i="1"/>
  <c r="I78" i="1"/>
  <c r="J78" i="1"/>
  <c r="K78" i="1"/>
  <c r="L78" i="1"/>
  <c r="M78" i="1"/>
  <c r="B95" i="1"/>
  <c r="C95" i="1"/>
  <c r="D95" i="1"/>
  <c r="E95" i="1"/>
  <c r="F95" i="1"/>
  <c r="G95" i="1"/>
  <c r="I95" i="1"/>
  <c r="J95" i="1"/>
  <c r="K95" i="1"/>
  <c r="L95" i="1"/>
  <c r="M95" i="1"/>
  <c r="B25" i="85"/>
  <c r="C25" i="85"/>
  <c r="D25" i="85"/>
  <c r="E25" i="85"/>
  <c r="F25" i="85"/>
  <c r="G25" i="85"/>
  <c r="H25" i="85"/>
  <c r="I25" i="85"/>
  <c r="J25" i="85"/>
  <c r="K25" i="85"/>
  <c r="L25" i="85"/>
  <c r="M25" i="85"/>
  <c r="B26" i="85"/>
  <c r="C26" i="85"/>
  <c r="D26" i="85"/>
  <c r="E26" i="85"/>
  <c r="F26" i="85"/>
  <c r="G26" i="85"/>
  <c r="H26" i="85"/>
  <c r="I26" i="85"/>
  <c r="J26" i="85"/>
  <c r="K26" i="85"/>
  <c r="L26" i="85"/>
  <c r="M26" i="85"/>
  <c r="B27" i="85"/>
  <c r="C27" i="85"/>
  <c r="D27" i="85"/>
  <c r="E27" i="85"/>
  <c r="F27" i="85"/>
  <c r="G27" i="85"/>
  <c r="H27" i="85"/>
  <c r="I27" i="85"/>
  <c r="J27" i="85"/>
  <c r="K27" i="85"/>
  <c r="L27" i="85"/>
  <c r="M27" i="85"/>
  <c r="B28" i="85"/>
  <c r="C28" i="85"/>
  <c r="D28" i="85"/>
  <c r="E28" i="85"/>
  <c r="F28" i="85"/>
  <c r="G28" i="85"/>
  <c r="H28" i="85"/>
  <c r="I28" i="85"/>
  <c r="J28" i="85"/>
  <c r="K28" i="85"/>
  <c r="L28" i="85"/>
  <c r="M28" i="85"/>
  <c r="B29" i="85"/>
  <c r="C29" i="85"/>
  <c r="D29" i="85"/>
  <c r="E29" i="85"/>
  <c r="F29" i="85"/>
  <c r="G29" i="85"/>
  <c r="H29" i="85"/>
  <c r="I29" i="85"/>
  <c r="J29" i="85"/>
  <c r="K29" i="85"/>
  <c r="L29" i="85"/>
  <c r="M29" i="85"/>
  <c r="R47" i="85"/>
  <c r="R50" i="85"/>
  <c r="R46" i="85"/>
  <c r="R49" i="85"/>
  <c r="H95" i="1"/>
  <c r="G95" i="78"/>
  <c r="R52" i="85"/>
  <c r="R51" i="85"/>
  <c r="F112" i="3"/>
  <c r="H112" i="1"/>
  <c r="H112" i="3"/>
  <c r="K112" i="3"/>
  <c r="K112" i="1"/>
  <c r="C128" i="3"/>
  <c r="D128" i="3"/>
  <c r="D128" i="1"/>
  <c r="F128" i="3"/>
  <c r="F128" i="1"/>
  <c r="H128" i="3"/>
  <c r="H162" i="85"/>
  <c r="N162" i="85" s="1"/>
  <c r="H159" i="85"/>
  <c r="H157" i="85"/>
  <c r="H161" i="85"/>
  <c r="I128" i="78"/>
  <c r="I128" i="3"/>
  <c r="I161" i="85"/>
  <c r="L159" i="85"/>
  <c r="I159" i="85"/>
  <c r="I160" i="85"/>
  <c r="L160" i="85"/>
  <c r="K161" i="85"/>
  <c r="L157" i="85"/>
  <c r="L158" i="85"/>
  <c r="L162" i="85"/>
  <c r="I157" i="85"/>
  <c r="L128" i="3"/>
  <c r="L128" i="78"/>
  <c r="G160" i="3"/>
  <c r="D176" i="78"/>
  <c r="F176" i="78"/>
  <c r="E176" i="78"/>
  <c r="D160" i="78"/>
  <c r="E160" i="78"/>
  <c r="F160" i="78"/>
  <c r="G160" i="78"/>
  <c r="H160" i="78"/>
  <c r="I160" i="78"/>
  <c r="D192" i="1"/>
  <c r="D192" i="3"/>
  <c r="E192" i="1"/>
  <c r="H192" i="1"/>
  <c r="H192" i="3"/>
  <c r="G192" i="3"/>
  <c r="M31" i="85"/>
  <c r="B206" i="85"/>
  <c r="B213" i="85"/>
  <c r="G206" i="85"/>
  <c r="G214" i="85"/>
  <c r="E206" i="85"/>
  <c r="C206" i="85"/>
  <c r="C212" i="85" s="1"/>
  <c r="L119" i="85"/>
  <c r="L124" i="85" s="1"/>
  <c r="E31" i="85"/>
  <c r="C119" i="85"/>
  <c r="C126" i="85"/>
  <c r="I31" i="85"/>
  <c r="G213" i="85"/>
  <c r="L31" i="85"/>
  <c r="L41" i="85" s="1"/>
  <c r="E211" i="85"/>
  <c r="E184" i="85"/>
  <c r="E213" i="85"/>
  <c r="G184" i="85"/>
  <c r="G211" i="85"/>
  <c r="G216" i="85"/>
  <c r="G212" i="85"/>
  <c r="G215" i="85"/>
  <c r="J216" i="85"/>
  <c r="E42" i="85"/>
  <c r="E39" i="85"/>
  <c r="E41" i="85"/>
  <c r="C214" i="85"/>
  <c r="C216" i="85"/>
  <c r="C211" i="85"/>
  <c r="B184" i="85"/>
  <c r="C130" i="85"/>
  <c r="E40" i="85"/>
  <c r="C215" i="85"/>
  <c r="M38" i="85"/>
  <c r="H240" i="1"/>
  <c r="H212" i="85"/>
  <c r="H214" i="85"/>
  <c r="H215" i="85"/>
  <c r="H216" i="85"/>
  <c r="H300" i="85"/>
  <c r="H298" i="85"/>
  <c r="H302" i="85"/>
  <c r="C97" i="85"/>
  <c r="H211" i="85"/>
  <c r="D75" i="85"/>
  <c r="D53" i="85" s="1"/>
  <c r="F75" i="85"/>
  <c r="F83" i="85" s="1"/>
  <c r="J75" i="85"/>
  <c r="J81" i="85" s="1"/>
  <c r="N113" i="85"/>
  <c r="N91" i="85" s="1"/>
  <c r="N152" i="85"/>
  <c r="B163" i="85"/>
  <c r="B141" i="85"/>
  <c r="J163" i="85"/>
  <c r="B212" i="85"/>
  <c r="N248" i="85"/>
  <c r="N226" i="85"/>
  <c r="N246" i="85"/>
  <c r="N224" i="85"/>
  <c r="G249" i="85"/>
  <c r="G257" i="85" s="1"/>
  <c r="G258" i="85"/>
  <c r="I249" i="85"/>
  <c r="K249" i="85"/>
  <c r="K292" i="85"/>
  <c r="N291" i="85"/>
  <c r="N269" i="85" s="1"/>
  <c r="N324" i="85"/>
  <c r="K335" i="85"/>
  <c r="E335" i="85"/>
  <c r="K378" i="85"/>
  <c r="N375" i="85"/>
  <c r="D80" i="85"/>
  <c r="G420" i="85"/>
  <c r="L398" i="85"/>
  <c r="L420" i="85" s="1"/>
  <c r="L127" i="85"/>
  <c r="L97" i="85"/>
  <c r="L130" i="85"/>
  <c r="L129" i="85"/>
  <c r="J31" i="85"/>
  <c r="J36" i="85" s="1"/>
  <c r="B75" i="85"/>
  <c r="N69" i="85"/>
  <c r="N47" i="85"/>
  <c r="N72" i="85"/>
  <c r="N50" i="85"/>
  <c r="F85" i="85"/>
  <c r="F81" i="85"/>
  <c r="F80" i="85"/>
  <c r="I75" i="85"/>
  <c r="J80" i="85"/>
  <c r="J85" i="85"/>
  <c r="L75" i="85"/>
  <c r="L85" i="85"/>
  <c r="M75" i="85"/>
  <c r="M83" i="85"/>
  <c r="B119" i="85"/>
  <c r="B125" i="85"/>
  <c r="N118" i="85"/>
  <c r="N96" i="85"/>
  <c r="H119" i="85"/>
  <c r="K119" i="85"/>
  <c r="B171" i="85"/>
  <c r="B173" i="85"/>
  <c r="B174" i="85"/>
  <c r="B169" i="85"/>
  <c r="C163" i="85"/>
  <c r="N158" i="85"/>
  <c r="N136" i="85"/>
  <c r="N160" i="85"/>
  <c r="N138" i="85"/>
  <c r="B170" i="85"/>
  <c r="N200" i="85"/>
  <c r="N178" i="85" s="1"/>
  <c r="B211" i="85"/>
  <c r="F206" i="85"/>
  <c r="J213" i="85"/>
  <c r="J184" i="85"/>
  <c r="J212" i="85"/>
  <c r="B214" i="85"/>
  <c r="B215" i="85"/>
  <c r="N205" i="85"/>
  <c r="N183" i="85"/>
  <c r="B216" i="85"/>
  <c r="K303" i="85"/>
  <c r="K301" i="85"/>
  <c r="K297" i="85"/>
  <c r="K302" i="85"/>
  <c r="N290" i="85"/>
  <c r="N268" i="85" s="1"/>
  <c r="D292" i="85"/>
  <c r="N329" i="85"/>
  <c r="N307" i="85"/>
  <c r="B335" i="85"/>
  <c r="B342" i="85"/>
  <c r="B340" i="85"/>
  <c r="H422" i="85"/>
  <c r="J174" i="85"/>
  <c r="F86" i="85"/>
  <c r="L249" i="85"/>
  <c r="L255" i="85" s="1"/>
  <c r="L257" i="85"/>
  <c r="M37" i="85"/>
  <c r="M39" i="85"/>
  <c r="M40" i="85"/>
  <c r="K31" i="85"/>
  <c r="N25" i="85"/>
  <c r="N3" i="85"/>
  <c r="G335" i="85"/>
  <c r="N353" i="85"/>
  <c r="M36" i="85"/>
  <c r="J141" i="85"/>
  <c r="D216" i="85"/>
  <c r="D212" i="85"/>
  <c r="J82" i="85"/>
  <c r="K298" i="85"/>
  <c r="C127" i="85"/>
  <c r="C124" i="85"/>
  <c r="C125" i="85"/>
  <c r="C128" i="85"/>
  <c r="N203" i="85"/>
  <c r="N181" i="85"/>
  <c r="N204" i="85"/>
  <c r="N182" i="85"/>
  <c r="E36" i="85"/>
  <c r="E9" i="85"/>
  <c r="E38" i="85"/>
  <c r="E37" i="85"/>
  <c r="N334" i="85"/>
  <c r="N312" i="85"/>
  <c r="B378" i="85"/>
  <c r="B388" i="85"/>
  <c r="G417" i="85"/>
  <c r="L395" i="85"/>
  <c r="L417" i="85" s="1"/>
  <c r="G217" i="85"/>
  <c r="I40" i="85"/>
  <c r="I36" i="85"/>
  <c r="K163" i="85"/>
  <c r="K174" i="85"/>
  <c r="N159" i="85"/>
  <c r="N137" i="85"/>
  <c r="L163" i="85"/>
  <c r="L141" i="85"/>
  <c r="L40" i="85"/>
  <c r="L37" i="85"/>
  <c r="D31" i="85"/>
  <c r="D9" i="85"/>
  <c r="B31" i="85"/>
  <c r="B36" i="85"/>
  <c r="N30" i="85"/>
  <c r="N8" i="85"/>
  <c r="M41" i="85"/>
  <c r="N64" i="85"/>
  <c r="I85" i="85"/>
  <c r="B172" i="85"/>
  <c r="F169" i="85"/>
  <c r="F163" i="85"/>
  <c r="G163" i="85"/>
  <c r="G169" i="85" s="1"/>
  <c r="M206" i="85"/>
  <c r="M215" i="85" s="1"/>
  <c r="E212" i="85"/>
  <c r="E214" i="85"/>
  <c r="E215" i="85"/>
  <c r="E216" i="85"/>
  <c r="B249" i="85"/>
  <c r="B258" i="85"/>
  <c r="N243" i="85"/>
  <c r="N221" i="85" s="1"/>
  <c r="N281" i="85"/>
  <c r="D301" i="85"/>
  <c r="N288" i="85"/>
  <c r="N266" i="85" s="1"/>
  <c r="C292" i="85"/>
  <c r="C298" i="85" s="1"/>
  <c r="E292" i="85"/>
  <c r="E299" i="85" s="1"/>
  <c r="I292" i="85"/>
  <c r="I270" i="85"/>
  <c r="J335" i="85"/>
  <c r="H335" i="85"/>
  <c r="H343" i="85" s="1"/>
  <c r="I335" i="85"/>
  <c r="I342" i="85" s="1"/>
  <c r="N114" i="85"/>
  <c r="N92" i="85"/>
  <c r="N116" i="85"/>
  <c r="N94" i="85"/>
  <c r="N117" i="85"/>
  <c r="N95" i="85"/>
  <c r="I119" i="85"/>
  <c r="I127" i="85"/>
  <c r="M119" i="85"/>
  <c r="M126" i="85"/>
  <c r="D163" i="85"/>
  <c r="N202" i="85"/>
  <c r="N180" i="85" s="1"/>
  <c r="C249" i="85"/>
  <c r="H378" i="85"/>
  <c r="H386" i="85"/>
  <c r="F378" i="85"/>
  <c r="F384" i="85"/>
  <c r="E378" i="85"/>
  <c r="E386" i="85"/>
  <c r="D422" i="85"/>
  <c r="D430" i="85"/>
  <c r="H428" i="85"/>
  <c r="I256" i="85"/>
  <c r="I259" i="85"/>
  <c r="K97" i="85"/>
  <c r="G171" i="85"/>
  <c r="G172" i="85"/>
  <c r="E342" i="85"/>
  <c r="E340" i="85"/>
  <c r="M422" i="85"/>
  <c r="M428" i="85"/>
  <c r="N411" i="85"/>
  <c r="K9" i="85"/>
  <c r="J169" i="85"/>
  <c r="J171" i="85"/>
  <c r="C129" i="85"/>
  <c r="F53" i="85"/>
  <c r="F84" i="85"/>
  <c r="C184" i="85"/>
  <c r="J215" i="85"/>
  <c r="I39" i="85"/>
  <c r="B126" i="85"/>
  <c r="F215" i="85"/>
  <c r="H126" i="85"/>
  <c r="L125" i="85"/>
  <c r="M9" i="85"/>
  <c r="D211" i="85"/>
  <c r="D184" i="85"/>
  <c r="D297" i="85"/>
  <c r="D270" i="85"/>
  <c r="L36" i="85"/>
  <c r="L42" i="85"/>
  <c r="G170" i="85"/>
  <c r="M42" i="85"/>
  <c r="D38" i="85"/>
  <c r="D41" i="85"/>
  <c r="I37" i="85"/>
  <c r="I42" i="85"/>
  <c r="L128" i="85"/>
  <c r="L126" i="85"/>
  <c r="N161" i="85"/>
  <c r="N139" i="85" s="1"/>
  <c r="L39" i="85"/>
  <c r="F82" i="85"/>
  <c r="L38" i="85"/>
  <c r="L9" i="85"/>
  <c r="J211" i="85"/>
  <c r="J214" i="85"/>
  <c r="G141" i="85"/>
  <c r="L82" i="85"/>
  <c r="G259" i="85"/>
  <c r="I257" i="85"/>
  <c r="G292" i="85"/>
  <c r="G298" i="85" s="1"/>
  <c r="N286" i="85"/>
  <c r="N264" i="85" s="1"/>
  <c r="B292" i="85"/>
  <c r="N287" i="85"/>
  <c r="N265" i="85"/>
  <c r="I126" i="85"/>
  <c r="I125" i="85"/>
  <c r="M125" i="85"/>
  <c r="E163" i="85"/>
  <c r="E168" i="85" s="1"/>
  <c r="C227" i="85"/>
  <c r="C260" i="85"/>
  <c r="C256" i="85"/>
  <c r="D378" i="85"/>
  <c r="D384" i="85" s="1"/>
  <c r="N373" i="85"/>
  <c r="N351" i="85"/>
  <c r="N374" i="85"/>
  <c r="N352" i="85" s="1"/>
  <c r="J378" i="85"/>
  <c r="J386" i="85" s="1"/>
  <c r="G418" i="85"/>
  <c r="L396" i="85"/>
  <c r="L418" i="85"/>
  <c r="D429" i="85"/>
  <c r="J422" i="85"/>
  <c r="F422" i="85"/>
  <c r="F430" i="85"/>
  <c r="B422" i="85"/>
  <c r="K75" i="85"/>
  <c r="K53" i="85" s="1"/>
  <c r="H429" i="85"/>
  <c r="E422" i="85"/>
  <c r="E427" i="85"/>
  <c r="H31" i="85"/>
  <c r="C75" i="85"/>
  <c r="C82" i="85" s="1"/>
  <c r="C81" i="85"/>
  <c r="N20" i="85"/>
  <c r="J292" i="85"/>
  <c r="L292" i="85"/>
  <c r="L297" i="85"/>
  <c r="C335" i="85"/>
  <c r="D427" i="85"/>
  <c r="D431" i="85"/>
  <c r="D400" i="85"/>
  <c r="D433" i="85"/>
  <c r="D432" i="85"/>
  <c r="K422" i="85"/>
  <c r="K430" i="85"/>
  <c r="C422" i="85"/>
  <c r="C430" i="85" s="1"/>
  <c r="I422" i="85"/>
  <c r="I428" i="85" s="1"/>
  <c r="D428" i="85"/>
  <c r="H163" i="85"/>
  <c r="N28" i="85"/>
  <c r="N6" i="85" s="1"/>
  <c r="I163" i="85"/>
  <c r="I174" i="85" s="1"/>
  <c r="E75" i="85"/>
  <c r="B270" i="85"/>
  <c r="G421" i="85"/>
  <c r="N421" i="85" s="1"/>
  <c r="H75" i="85"/>
  <c r="N108" i="85"/>
  <c r="N115" i="85"/>
  <c r="N195" i="85"/>
  <c r="N201" i="85"/>
  <c r="N247" i="85"/>
  <c r="N225" i="85"/>
  <c r="E249" i="85"/>
  <c r="F292" i="85"/>
  <c r="G378" i="85"/>
  <c r="C378" i="85"/>
  <c r="M378" i="85"/>
  <c r="M388" i="85"/>
  <c r="I378" i="85"/>
  <c r="H388" i="85"/>
  <c r="H387" i="85"/>
  <c r="H356" i="85"/>
  <c r="I9" i="85"/>
  <c r="D214" i="85"/>
  <c r="D213" i="85"/>
  <c r="G174" i="85"/>
  <c r="G168" i="85"/>
  <c r="C300" i="85"/>
  <c r="B168" i="85"/>
  <c r="N372" i="85"/>
  <c r="K342" i="85"/>
  <c r="H301" i="85"/>
  <c r="H270" i="85"/>
  <c r="H297" i="85"/>
  <c r="H299" i="85"/>
  <c r="H303" i="85"/>
  <c r="K258" i="85"/>
  <c r="I168" i="85"/>
  <c r="F31" i="85"/>
  <c r="H344" i="85"/>
  <c r="N331" i="85"/>
  <c r="L378" i="85"/>
  <c r="L387" i="85"/>
  <c r="N367" i="85"/>
  <c r="I41" i="85"/>
  <c r="I38" i="85"/>
  <c r="I258" i="85"/>
  <c r="N157" i="85"/>
  <c r="J53" i="85"/>
  <c r="J86" i="85"/>
  <c r="J83" i="85"/>
  <c r="C84" i="85"/>
  <c r="H83" i="85"/>
  <c r="E119" i="85"/>
  <c r="E124" i="85"/>
  <c r="D119" i="85"/>
  <c r="J249" i="85"/>
  <c r="J254" i="85" s="1"/>
  <c r="E297" i="85"/>
  <c r="E356" i="85"/>
  <c r="H346" i="85"/>
  <c r="H341" i="85"/>
  <c r="J39" i="85"/>
  <c r="C86" i="85"/>
  <c r="C53" i="85"/>
  <c r="N245" i="85"/>
  <c r="F249" i="85"/>
  <c r="G254" i="85"/>
  <c r="G260" i="85"/>
  <c r="G227" i="85"/>
  <c r="H249" i="85"/>
  <c r="N244" i="85"/>
  <c r="H259" i="85"/>
  <c r="M386" i="85"/>
  <c r="N377" i="85"/>
  <c r="D388" i="85"/>
  <c r="H385" i="85"/>
  <c r="H9" i="85"/>
  <c r="H141" i="85"/>
  <c r="K40" i="85"/>
  <c r="N29" i="85"/>
  <c r="N27" i="85"/>
  <c r="C31" i="85"/>
  <c r="N26" i="85"/>
  <c r="G31" i="85"/>
  <c r="G37" i="85" s="1"/>
  <c r="H383" i="85"/>
  <c r="D389" i="85"/>
  <c r="D386" i="85"/>
  <c r="D387" i="85"/>
  <c r="H384" i="85"/>
  <c r="F389" i="85"/>
  <c r="E343" i="85"/>
  <c r="K270" i="85"/>
  <c r="C255" i="85"/>
  <c r="M130" i="85"/>
  <c r="I301" i="85"/>
  <c r="K300" i="85"/>
  <c r="N74" i="85"/>
  <c r="G119" i="85"/>
  <c r="G125" i="85" s="1"/>
  <c r="M213" i="85"/>
  <c r="N289" i="85"/>
  <c r="M335" i="85"/>
  <c r="M345" i="85" s="1"/>
  <c r="C83" i="85"/>
  <c r="N70" i="85"/>
  <c r="N71" i="85"/>
  <c r="M249" i="85"/>
  <c r="M257" i="85" s="1"/>
  <c r="I389" i="85"/>
  <c r="N376" i="85"/>
  <c r="D383" i="85"/>
  <c r="F38" i="85"/>
  <c r="N73" i="85"/>
  <c r="G75" i="85"/>
  <c r="F119" i="85"/>
  <c r="H213" i="85"/>
  <c r="H217" i="85"/>
  <c r="K206" i="85"/>
  <c r="K214" i="85" s="1"/>
  <c r="K217" i="85" s="1"/>
  <c r="N238" i="85"/>
  <c r="D249" i="85"/>
  <c r="D255" i="85" s="1"/>
  <c r="C258" i="85"/>
  <c r="F301" i="85"/>
  <c r="F297" i="85"/>
  <c r="I300" i="85"/>
  <c r="K299" i="85"/>
  <c r="F335" i="85"/>
  <c r="C344" i="85"/>
  <c r="C342" i="85"/>
  <c r="K386" i="85"/>
  <c r="K387" i="85"/>
  <c r="K385" i="85"/>
  <c r="K383" i="85"/>
  <c r="K384" i="85"/>
  <c r="K313" i="85"/>
  <c r="K345" i="85"/>
  <c r="K340" i="85"/>
  <c r="K341" i="85"/>
  <c r="K346" i="85"/>
  <c r="K254" i="85"/>
  <c r="K257" i="85"/>
  <c r="K227" i="85"/>
  <c r="K259" i="85"/>
  <c r="K260" i="85"/>
  <c r="L169" i="85"/>
  <c r="I432" i="85"/>
  <c r="I427" i="85"/>
  <c r="E432" i="85"/>
  <c r="E428" i="85"/>
  <c r="D174" i="85"/>
  <c r="D173" i="85"/>
  <c r="D82" i="85"/>
  <c r="E341" i="85"/>
  <c r="E345" i="85"/>
  <c r="E346" i="85"/>
  <c r="E313" i="85"/>
  <c r="E344" i="85"/>
  <c r="I260" i="85"/>
  <c r="I255" i="85"/>
  <c r="I227" i="85"/>
  <c r="I254" i="85"/>
  <c r="K344" i="85"/>
  <c r="J9" i="85"/>
  <c r="H170" i="85"/>
  <c r="H171" i="85"/>
  <c r="L173" i="85"/>
  <c r="D85" i="85"/>
  <c r="K389" i="85"/>
  <c r="H431" i="85"/>
  <c r="H432" i="85"/>
  <c r="H433" i="85"/>
  <c r="C171" i="85"/>
  <c r="C141" i="85"/>
  <c r="M82" i="85"/>
  <c r="C341" i="85"/>
  <c r="K256" i="85"/>
  <c r="K343" i="85"/>
  <c r="H169" i="85"/>
  <c r="I384" i="85"/>
  <c r="I388" i="85"/>
  <c r="F300" i="85"/>
  <c r="F270" i="85"/>
  <c r="F299" i="85"/>
  <c r="J298" i="85"/>
  <c r="J303" i="85"/>
  <c r="H41" i="85"/>
  <c r="H42" i="85"/>
  <c r="H427" i="85"/>
  <c r="K388" i="85"/>
  <c r="D83" i="85"/>
  <c r="D86" i="85"/>
  <c r="D84" i="85"/>
  <c r="M432" i="85"/>
  <c r="M431" i="85"/>
  <c r="M427" i="85"/>
  <c r="K356" i="85"/>
  <c r="D81" i="85"/>
  <c r="F171" i="85"/>
  <c r="F172" i="85"/>
  <c r="K255" i="85"/>
  <c r="F211" i="85"/>
  <c r="F217" i="85" s="1"/>
  <c r="F214" i="85"/>
  <c r="F173" i="85"/>
  <c r="K125" i="85"/>
  <c r="K126" i="85"/>
  <c r="K128" i="85"/>
  <c r="K124" i="85"/>
  <c r="J170" i="85"/>
  <c r="J168" i="85"/>
  <c r="J172" i="85"/>
  <c r="G255" i="85"/>
  <c r="H340" i="85"/>
  <c r="J84" i="85"/>
  <c r="H345" i="85"/>
  <c r="H389" i="85"/>
  <c r="N418" i="85"/>
  <c r="G256" i="85"/>
  <c r="D36" i="85"/>
  <c r="B217" i="85"/>
  <c r="J173" i="85"/>
  <c r="J302" i="85"/>
  <c r="J37" i="85"/>
  <c r="J38" i="85"/>
  <c r="I173" i="85"/>
  <c r="E383" i="85"/>
  <c r="F387" i="85"/>
  <c r="F386" i="85"/>
  <c r="D169" i="85"/>
  <c r="D168" i="85"/>
  <c r="D141" i="85"/>
  <c r="I343" i="85"/>
  <c r="I346" i="85"/>
  <c r="I313" i="85"/>
  <c r="I344" i="85"/>
  <c r="I340" i="85"/>
  <c r="I345" i="85"/>
  <c r="B40" i="85"/>
  <c r="B9" i="85"/>
  <c r="F383" i="85"/>
  <c r="C169" i="85"/>
  <c r="F212" i="85"/>
  <c r="F184" i="85"/>
  <c r="H125" i="85"/>
  <c r="H130" i="85"/>
  <c r="H97" i="85"/>
  <c r="H128" i="85"/>
  <c r="H127" i="85"/>
  <c r="L84" i="85"/>
  <c r="L86" i="85"/>
  <c r="L53" i="85"/>
  <c r="L81" i="85"/>
  <c r="I80" i="85"/>
  <c r="I82" i="85"/>
  <c r="I86" i="85"/>
  <c r="I53" i="85"/>
  <c r="I83" i="85"/>
  <c r="B53" i="85"/>
  <c r="B81" i="85"/>
  <c r="B86" i="85"/>
  <c r="B85" i="85"/>
  <c r="F356" i="85"/>
  <c r="H36" i="85"/>
  <c r="E387" i="85"/>
  <c r="D172" i="85"/>
  <c r="F213" i="85"/>
  <c r="F385" i="85"/>
  <c r="B38" i="85"/>
  <c r="I302" i="85"/>
  <c r="E389" i="85"/>
  <c r="L80" i="85"/>
  <c r="K130" i="85"/>
  <c r="I81" i="85"/>
  <c r="I303" i="85"/>
  <c r="M129" i="85"/>
  <c r="M128" i="85"/>
  <c r="M124" i="85"/>
  <c r="M127" i="85"/>
  <c r="B82" i="85"/>
  <c r="D42" i="85"/>
  <c r="D40" i="85"/>
  <c r="D39" i="85"/>
  <c r="L170" i="85"/>
  <c r="L174" i="85"/>
  <c r="L168" i="85"/>
  <c r="L172" i="85"/>
  <c r="B80" i="85"/>
  <c r="G313" i="85"/>
  <c r="G343" i="85"/>
  <c r="G342" i="85"/>
  <c r="G344" i="85"/>
  <c r="G345" i="85"/>
  <c r="G346" i="85"/>
  <c r="G340" i="85"/>
  <c r="I341" i="85"/>
  <c r="D171" i="85"/>
  <c r="K129" i="85"/>
  <c r="H129" i="85"/>
  <c r="B97" i="85"/>
  <c r="B128" i="85"/>
  <c r="B130" i="85"/>
  <c r="B124" i="85"/>
  <c r="B127" i="85"/>
  <c r="I84" i="85"/>
  <c r="B83" i="85"/>
  <c r="B84" i="85"/>
  <c r="J344" i="85"/>
  <c r="J340" i="85"/>
  <c r="J346" i="85"/>
  <c r="J341" i="85"/>
  <c r="J342" i="85"/>
  <c r="C302" i="85"/>
  <c r="C303" i="85"/>
  <c r="K169" i="85"/>
  <c r="K141" i="85"/>
  <c r="K173" i="85"/>
  <c r="K171" i="85"/>
  <c r="K172" i="85"/>
  <c r="C173" i="85"/>
  <c r="C168" i="85"/>
  <c r="C170" i="85"/>
  <c r="J40" i="85"/>
  <c r="J42" i="85"/>
  <c r="H40" i="85"/>
  <c r="E385" i="85"/>
  <c r="C301" i="85"/>
  <c r="E384" i="85"/>
  <c r="C174" i="85"/>
  <c r="J313" i="85"/>
  <c r="M214" i="85"/>
  <c r="M184" i="85"/>
  <c r="M216" i="85"/>
  <c r="M212" i="85"/>
  <c r="K36" i="85"/>
  <c r="K41" i="85"/>
  <c r="K42" i="85"/>
  <c r="K37" i="85"/>
  <c r="K39" i="85"/>
  <c r="L259" i="85"/>
  <c r="L227" i="85"/>
  <c r="L254" i="85"/>
  <c r="L256" i="85"/>
  <c r="L260" i="85"/>
  <c r="B341" i="85"/>
  <c r="B346" i="85"/>
  <c r="B343" i="85"/>
  <c r="B344" i="85"/>
  <c r="B345" i="85"/>
  <c r="B313" i="85"/>
  <c r="K170" i="85"/>
  <c r="J297" i="85"/>
  <c r="I298" i="85"/>
  <c r="J299" i="85"/>
  <c r="I299" i="85"/>
  <c r="I297" i="85"/>
  <c r="F388" i="85"/>
  <c r="B41" i="85"/>
  <c r="E388" i="85"/>
  <c r="D170" i="85"/>
  <c r="B42" i="85"/>
  <c r="J345" i="85"/>
  <c r="C297" i="85"/>
  <c r="B37" i="85"/>
  <c r="F216" i="85"/>
  <c r="L83" i="85"/>
  <c r="K127" i="85"/>
  <c r="B39" i="85"/>
  <c r="C270" i="85"/>
  <c r="G173" i="85"/>
  <c r="K168" i="85"/>
  <c r="C172" i="85"/>
  <c r="H124" i="85"/>
  <c r="L171" i="85"/>
  <c r="L258" i="85"/>
  <c r="C257" i="85"/>
  <c r="C259" i="85"/>
  <c r="C254" i="85"/>
  <c r="I130" i="85"/>
  <c r="I124" i="85"/>
  <c r="I97" i="85"/>
  <c r="I129" i="85"/>
  <c r="I128" i="85"/>
  <c r="H313" i="85"/>
  <c r="H342" i="85"/>
  <c r="E300" i="85"/>
  <c r="E303" i="85"/>
  <c r="E270" i="85"/>
  <c r="E298" i="85"/>
  <c r="E302" i="85"/>
  <c r="C299" i="85"/>
  <c r="B256" i="85"/>
  <c r="B254" i="85"/>
  <c r="B255" i="85"/>
  <c r="B227" i="85"/>
  <c r="B259" i="85"/>
  <c r="B260" i="85"/>
  <c r="B257" i="85"/>
  <c r="E217" i="85"/>
  <c r="F168" i="85"/>
  <c r="F141" i="85"/>
  <c r="F170" i="85"/>
  <c r="F174" i="85"/>
  <c r="D37" i="85"/>
  <c r="B387" i="85"/>
  <c r="B356" i="85"/>
  <c r="B389" i="85"/>
  <c r="B383" i="85"/>
  <c r="B386" i="85"/>
  <c r="B385" i="85"/>
  <c r="B384" i="85"/>
  <c r="G341" i="85"/>
  <c r="H430" i="85"/>
  <c r="H400" i="85"/>
  <c r="D300" i="85"/>
  <c r="D298" i="85"/>
  <c r="D299" i="85"/>
  <c r="D303" i="85"/>
  <c r="D302" i="85"/>
  <c r="B129" i="85"/>
  <c r="M85" i="85"/>
  <c r="M84" i="85"/>
  <c r="M86" i="85"/>
  <c r="M53" i="85"/>
  <c r="M81" i="85"/>
  <c r="M80" i="85"/>
  <c r="J41" i="85"/>
  <c r="K38" i="85"/>
  <c r="J343" i="85"/>
  <c r="C429" i="85"/>
  <c r="F431" i="85"/>
  <c r="F427" i="85"/>
  <c r="E227" i="85"/>
  <c r="E259" i="85"/>
  <c r="E258" i="85"/>
  <c r="E257" i="85"/>
  <c r="E254" i="85"/>
  <c r="N396" i="85"/>
  <c r="J429" i="85"/>
  <c r="J433" i="85"/>
  <c r="J400" i="85"/>
  <c r="J428" i="85"/>
  <c r="J432" i="85"/>
  <c r="G303" i="85"/>
  <c r="G299" i="85"/>
  <c r="G300" i="85"/>
  <c r="G270" i="85"/>
  <c r="G302" i="85"/>
  <c r="G301" i="85"/>
  <c r="E260" i="85"/>
  <c r="C384" i="85"/>
  <c r="C385" i="85"/>
  <c r="C383" i="85"/>
  <c r="C389" i="85"/>
  <c r="C388" i="85"/>
  <c r="C386" i="85"/>
  <c r="C356" i="85"/>
  <c r="C428" i="85"/>
  <c r="C432" i="85"/>
  <c r="C433" i="85"/>
  <c r="C431" i="85"/>
  <c r="C427" i="85"/>
  <c r="C400" i="85"/>
  <c r="K86" i="85"/>
  <c r="K83" i="85"/>
  <c r="K81" i="85"/>
  <c r="K85" i="85"/>
  <c r="K80" i="85"/>
  <c r="C387" i="85"/>
  <c r="J430" i="85"/>
  <c r="J388" i="85"/>
  <c r="E255" i="85"/>
  <c r="K82" i="85"/>
  <c r="C313" i="85"/>
  <c r="G384" i="85"/>
  <c r="G389" i="85"/>
  <c r="G386" i="85"/>
  <c r="G383" i="85"/>
  <c r="G356" i="85"/>
  <c r="G387" i="85"/>
  <c r="G385" i="85"/>
  <c r="G388" i="85"/>
  <c r="N179" i="85"/>
  <c r="H82" i="85"/>
  <c r="H84" i="85"/>
  <c r="H86" i="85"/>
  <c r="H80" i="85"/>
  <c r="H81" i="85"/>
  <c r="H53" i="85"/>
  <c r="E86" i="85"/>
  <c r="E81" i="85"/>
  <c r="E82" i="85"/>
  <c r="E53" i="85"/>
  <c r="E85" i="85"/>
  <c r="E84" i="85"/>
  <c r="E83" i="85"/>
  <c r="H173" i="85"/>
  <c r="H168" i="85"/>
  <c r="H174" i="85"/>
  <c r="H172" i="85"/>
  <c r="I430" i="85"/>
  <c r="I400" i="85"/>
  <c r="I433" i="85"/>
  <c r="I429" i="85"/>
  <c r="K428" i="85"/>
  <c r="K432" i="85"/>
  <c r="K433" i="85"/>
  <c r="K427" i="85"/>
  <c r="K431" i="85"/>
  <c r="K400" i="85"/>
  <c r="L300" i="85"/>
  <c r="L303" i="85"/>
  <c r="L302" i="85"/>
  <c r="L298" i="85"/>
  <c r="L270" i="85"/>
  <c r="L299" i="85"/>
  <c r="L301" i="85"/>
  <c r="J301" i="85"/>
  <c r="J300" i="85"/>
  <c r="H38" i="85"/>
  <c r="H39" i="85"/>
  <c r="E430" i="85"/>
  <c r="E400" i="85"/>
  <c r="E429" i="85"/>
  <c r="E433" i="85"/>
  <c r="I431" i="85"/>
  <c r="F429" i="85"/>
  <c r="F433" i="85"/>
  <c r="F400" i="85"/>
  <c r="F432" i="85"/>
  <c r="F428" i="85"/>
  <c r="E431" i="85"/>
  <c r="D385" i="85"/>
  <c r="D356" i="85"/>
  <c r="B302" i="85"/>
  <c r="B301" i="85"/>
  <c r="B297" i="85"/>
  <c r="B303" i="85"/>
  <c r="B298" i="85"/>
  <c r="B300" i="85"/>
  <c r="N206" i="85"/>
  <c r="E80" i="85"/>
  <c r="M430" i="85"/>
  <c r="M400" i="85"/>
  <c r="M429" i="85"/>
  <c r="M433" i="85"/>
  <c r="M389" i="85"/>
  <c r="M384" i="85"/>
  <c r="N93" i="85"/>
  <c r="N119" i="85"/>
  <c r="N126" i="85"/>
  <c r="B429" i="85"/>
  <c r="B433" i="85"/>
  <c r="B428" i="85"/>
  <c r="B432" i="85"/>
  <c r="B400" i="85"/>
  <c r="J356" i="85"/>
  <c r="J389" i="85"/>
  <c r="J384" i="85"/>
  <c r="J383" i="85"/>
  <c r="J385" i="85"/>
  <c r="M383" i="85"/>
  <c r="C340" i="85"/>
  <c r="C80" i="85"/>
  <c r="C85" i="85"/>
  <c r="E171" i="85"/>
  <c r="E174" i="85"/>
  <c r="E170" i="85"/>
  <c r="E172" i="85"/>
  <c r="G297" i="85"/>
  <c r="J217" i="85"/>
  <c r="C345" i="85"/>
  <c r="E173" i="85"/>
  <c r="E141" i="85"/>
  <c r="M356" i="85"/>
  <c r="E169" i="85"/>
  <c r="J387" i="85"/>
  <c r="M387" i="85"/>
  <c r="E256" i="85"/>
  <c r="K84" i="85"/>
  <c r="H85" i="85"/>
  <c r="C343" i="85"/>
  <c r="C346" i="85"/>
  <c r="M342" i="85"/>
  <c r="I383" i="85"/>
  <c r="I387" i="85"/>
  <c r="I386" i="85"/>
  <c r="I385" i="85"/>
  <c r="F298" i="85"/>
  <c r="F303" i="85"/>
  <c r="F302" i="85"/>
  <c r="J270" i="85"/>
  <c r="I171" i="85"/>
  <c r="I172" i="85"/>
  <c r="I169" i="85"/>
  <c r="I170" i="85"/>
  <c r="I141" i="85"/>
  <c r="K429" i="85"/>
  <c r="B299" i="85"/>
  <c r="H37" i="85"/>
  <c r="B427" i="85"/>
  <c r="J427" i="85"/>
  <c r="J431" i="85"/>
  <c r="M385" i="85"/>
  <c r="I356" i="85"/>
  <c r="B430" i="85"/>
  <c r="B431" i="85"/>
  <c r="N354" i="85"/>
  <c r="F260" i="85"/>
  <c r="F227" i="85"/>
  <c r="F257" i="85"/>
  <c r="F259" i="85"/>
  <c r="F255" i="85"/>
  <c r="F258" i="85"/>
  <c r="F254" i="85"/>
  <c r="F256" i="85"/>
  <c r="N51" i="85"/>
  <c r="N52" i="85"/>
  <c r="N7" i="85"/>
  <c r="N49" i="85"/>
  <c r="C42" i="85"/>
  <c r="C36" i="85"/>
  <c r="C39" i="85"/>
  <c r="C9" i="85"/>
  <c r="C40" i="85"/>
  <c r="C41" i="85"/>
  <c r="C37" i="85"/>
  <c r="N222" i="85"/>
  <c r="N249" i="85"/>
  <c r="N255" i="85" s="1"/>
  <c r="N223" i="85"/>
  <c r="C38" i="85"/>
  <c r="G129" i="85"/>
  <c r="G128" i="85"/>
  <c r="G130" i="85"/>
  <c r="G97" i="85"/>
  <c r="G124" i="85"/>
  <c r="G126" i="85"/>
  <c r="G127" i="85"/>
  <c r="N355" i="85"/>
  <c r="H260" i="85"/>
  <c r="H257" i="85"/>
  <c r="H254" i="85"/>
  <c r="H227" i="85"/>
  <c r="H256" i="85"/>
  <c r="H255" i="85"/>
  <c r="J227" i="85"/>
  <c r="J255" i="85"/>
  <c r="J258" i="85"/>
  <c r="J256" i="85"/>
  <c r="J260" i="85"/>
  <c r="J257" i="85"/>
  <c r="J259" i="85"/>
  <c r="E127" i="85"/>
  <c r="E126" i="85"/>
  <c r="E128" i="85"/>
  <c r="E130" i="85"/>
  <c r="E129" i="85"/>
  <c r="E125" i="85"/>
  <c r="E97" i="85"/>
  <c r="N309" i="85"/>
  <c r="F42" i="85"/>
  <c r="F39" i="85"/>
  <c r="F9" i="85"/>
  <c r="F40" i="85"/>
  <c r="F37" i="85"/>
  <c r="F36" i="85"/>
  <c r="F41" i="85"/>
  <c r="N4" i="85"/>
  <c r="N31" i="85"/>
  <c r="N40" i="85" s="1"/>
  <c r="F344" i="85"/>
  <c r="F346" i="85"/>
  <c r="F341" i="85"/>
  <c r="F345" i="85"/>
  <c r="F313" i="85"/>
  <c r="F343" i="85"/>
  <c r="F340" i="85"/>
  <c r="F342" i="85"/>
  <c r="D254" i="85"/>
  <c r="D257" i="85"/>
  <c r="D259" i="85"/>
  <c r="D258" i="85"/>
  <c r="D260" i="85"/>
  <c r="D227" i="85"/>
  <c r="D256" i="85"/>
  <c r="N135" i="85"/>
  <c r="F126" i="85"/>
  <c r="F130" i="85"/>
  <c r="F97" i="85"/>
  <c r="F129" i="85"/>
  <c r="F125" i="85"/>
  <c r="F124" i="85"/>
  <c r="F127" i="85"/>
  <c r="F128" i="85"/>
  <c r="N48" i="85"/>
  <c r="N75" i="85"/>
  <c r="N84" i="85" s="1"/>
  <c r="N81" i="85"/>
  <c r="M340" i="85"/>
  <c r="M343" i="85"/>
  <c r="M344" i="85"/>
  <c r="M346" i="85"/>
  <c r="M313" i="85"/>
  <c r="M341" i="85"/>
  <c r="K212" i="85"/>
  <c r="K184" i="85"/>
  <c r="K211" i="85"/>
  <c r="K216" i="85"/>
  <c r="K215" i="85"/>
  <c r="K213" i="85"/>
  <c r="G86" i="85"/>
  <c r="G85" i="85"/>
  <c r="G53" i="85"/>
  <c r="G80" i="85"/>
  <c r="G81" i="85"/>
  <c r="G84" i="85"/>
  <c r="G82" i="85"/>
  <c r="M255" i="85"/>
  <c r="M259" i="85"/>
  <c r="M227" i="85"/>
  <c r="M254" i="85"/>
  <c r="M256" i="85"/>
  <c r="M258" i="85"/>
  <c r="M260" i="85"/>
  <c r="N267" i="85"/>
  <c r="N292" i="85"/>
  <c r="N300" i="85" s="1"/>
  <c r="G83" i="85"/>
  <c r="G36" i="85"/>
  <c r="G41" i="85"/>
  <c r="G40" i="85"/>
  <c r="G39" i="85"/>
  <c r="G38" i="85"/>
  <c r="G42" i="85"/>
  <c r="G9" i="85"/>
  <c r="N5" i="85"/>
  <c r="H258" i="85"/>
  <c r="D124" i="85"/>
  <c r="D125" i="85"/>
  <c r="D126" i="85"/>
  <c r="D129" i="85"/>
  <c r="D130" i="85"/>
  <c r="D97" i="85"/>
  <c r="D128" i="85"/>
  <c r="D127" i="85"/>
  <c r="L383" i="85"/>
  <c r="L389" i="85"/>
  <c r="L384" i="85"/>
  <c r="L356" i="85"/>
  <c r="L388" i="85"/>
  <c r="L386" i="85"/>
  <c r="L385" i="85"/>
  <c r="N350" i="85"/>
  <c r="N378" i="85"/>
  <c r="N383" i="85" s="1"/>
  <c r="C98" i="85"/>
  <c r="N211" i="85"/>
  <c r="N216" i="85"/>
  <c r="N214" i="85"/>
  <c r="N213" i="85"/>
  <c r="N184" i="85"/>
  <c r="N215" i="85"/>
  <c r="N129" i="85"/>
  <c r="N128" i="85"/>
  <c r="N130" i="85"/>
  <c r="N124" i="85"/>
  <c r="N125" i="85"/>
  <c r="N127" i="85"/>
  <c r="N97" i="85"/>
  <c r="N212" i="85"/>
  <c r="N258" i="85"/>
  <c r="N257" i="85"/>
  <c r="N227" i="85"/>
  <c r="N260" i="85"/>
  <c r="N254" i="85"/>
  <c r="N259" i="85"/>
  <c r="N297" i="85"/>
  <c r="N299" i="85"/>
  <c r="N298" i="85"/>
  <c r="N270" i="85"/>
  <c r="N302" i="85"/>
  <c r="N303" i="85"/>
  <c r="N301" i="85"/>
  <c r="N9" i="85"/>
  <c r="N42" i="85"/>
  <c r="N41" i="85"/>
  <c r="N36" i="85"/>
  <c r="N39" i="85"/>
  <c r="N38" i="85"/>
  <c r="N53" i="85"/>
  <c r="N86" i="85"/>
  <c r="N83" i="85"/>
  <c r="N80" i="85"/>
  <c r="N388" i="85"/>
  <c r="N256" i="85"/>
  <c r="N82" i="85"/>
  <c r="N85" i="85"/>
  <c r="N389" i="85"/>
  <c r="N385" i="85"/>
  <c r="N356" i="85"/>
  <c r="N384" i="85"/>
  <c r="N386" i="85"/>
  <c r="N37" i="85"/>
  <c r="N217" i="85"/>
  <c r="I455" i="85"/>
  <c r="I466" i="85" s="1"/>
  <c r="J463" i="85"/>
  <c r="L240" i="78"/>
  <c r="B510" i="85"/>
  <c r="K467" i="85"/>
  <c r="F467" i="85"/>
  <c r="F473" i="85" s="1"/>
  <c r="D467" i="85"/>
  <c r="G467" i="85"/>
  <c r="G473" i="85" s="1"/>
  <c r="D445" i="85"/>
  <c r="D478" i="85"/>
  <c r="D473" i="85"/>
  <c r="H467" i="85"/>
  <c r="F472" i="85"/>
  <c r="F478" i="85"/>
  <c r="F474" i="85"/>
  <c r="H476" i="85"/>
  <c r="K473" i="85"/>
  <c r="K478" i="85"/>
  <c r="K476" i="85"/>
  <c r="K474" i="85"/>
  <c r="K472" i="85"/>
  <c r="K445" i="85"/>
  <c r="K477" i="85"/>
  <c r="B467" i="85"/>
  <c r="D474" i="85"/>
  <c r="F445" i="85"/>
  <c r="H474" i="85"/>
  <c r="H473" i="85"/>
  <c r="E467" i="85"/>
  <c r="K475" i="85"/>
  <c r="B473" i="85"/>
  <c r="D476" i="85"/>
  <c r="F475" i="85"/>
  <c r="N453" i="85"/>
  <c r="M456" i="85"/>
  <c r="E506" i="85"/>
  <c r="M463" i="85"/>
  <c r="C510" i="85"/>
  <c r="L461" i="85"/>
  <c r="F508" i="85"/>
  <c r="D472" i="85"/>
  <c r="B475" i="85"/>
  <c r="G477" i="85"/>
  <c r="D477" i="85"/>
  <c r="D475" i="85"/>
  <c r="G445" i="85"/>
  <c r="G474" i="85"/>
  <c r="G475" i="85"/>
  <c r="G476" i="85"/>
  <c r="G478" i="85"/>
  <c r="E478" i="85"/>
  <c r="E473" i="85"/>
  <c r="E476" i="85"/>
  <c r="E445" i="85"/>
  <c r="E474" i="85"/>
  <c r="E472" i="85"/>
  <c r="E475" i="85"/>
  <c r="B478" i="85"/>
  <c r="B477" i="85"/>
  <c r="B476" i="85"/>
  <c r="B474" i="85"/>
  <c r="B445" i="85"/>
  <c r="E477" i="85"/>
  <c r="H475" i="85"/>
  <c r="H478" i="85"/>
  <c r="H477" i="85"/>
  <c r="H445" i="85"/>
  <c r="L507" i="85"/>
  <c r="N11" i="3" l="1"/>
  <c r="N27" i="3"/>
  <c r="N11" i="1"/>
  <c r="N27" i="1"/>
  <c r="L473" i="85"/>
  <c r="H517" i="85"/>
  <c r="I567" i="85"/>
  <c r="J522" i="85"/>
  <c r="H522" i="85"/>
  <c r="G522" i="85"/>
  <c r="M567" i="85"/>
  <c r="G567" i="85"/>
  <c r="J501" i="85"/>
  <c r="N452" i="85"/>
  <c r="N496" i="85"/>
  <c r="H518" i="85"/>
  <c r="J519" i="85"/>
  <c r="H520" i="85"/>
  <c r="N495" i="85"/>
  <c r="K567" i="85"/>
  <c r="F521" i="85"/>
  <c r="G519" i="85"/>
  <c r="F519" i="85"/>
  <c r="L467" i="85"/>
  <c r="L478" i="85" s="1"/>
  <c r="G501" i="85"/>
  <c r="J567" i="85"/>
  <c r="C472" i="85"/>
  <c r="C445" i="85"/>
  <c r="C474" i="85"/>
  <c r="C473" i="85"/>
  <c r="C478" i="85"/>
  <c r="C476" i="85"/>
  <c r="C477" i="85"/>
  <c r="C475" i="85"/>
  <c r="B472" i="85"/>
  <c r="N417" i="85"/>
  <c r="N140" i="85"/>
  <c r="N163" i="85"/>
  <c r="I213" i="85"/>
  <c r="I215" i="85"/>
  <c r="I212" i="85"/>
  <c r="I184" i="85"/>
  <c r="I216" i="85"/>
  <c r="I211" i="85"/>
  <c r="I214" i="85"/>
  <c r="L211" i="85"/>
  <c r="L214" i="85"/>
  <c r="L215" i="85"/>
  <c r="L184" i="85"/>
  <c r="L212" i="85"/>
  <c r="L213" i="85"/>
  <c r="L216" i="85"/>
  <c r="L335" i="85"/>
  <c r="L341" i="85"/>
  <c r="N330" i="85"/>
  <c r="D344" i="85"/>
  <c r="D342" i="85"/>
  <c r="D340" i="85"/>
  <c r="D345" i="85"/>
  <c r="D346" i="85"/>
  <c r="D313" i="85"/>
  <c r="D341" i="85"/>
  <c r="D343" i="85"/>
  <c r="L422" i="85"/>
  <c r="L428" i="85" s="1"/>
  <c r="N399" i="85"/>
  <c r="J127" i="85"/>
  <c r="J126" i="85"/>
  <c r="J125" i="85"/>
  <c r="J130" i="85"/>
  <c r="J97" i="85"/>
  <c r="J129" i="85"/>
  <c r="J128" i="85"/>
  <c r="J124" i="85"/>
  <c r="M174" i="85"/>
  <c r="M141" i="85"/>
  <c r="M169" i="85"/>
  <c r="M170" i="85"/>
  <c r="M172" i="85"/>
  <c r="M171" i="85"/>
  <c r="M173" i="85"/>
  <c r="L344" i="85"/>
  <c r="N333" i="85"/>
  <c r="G472" i="85"/>
  <c r="F476" i="85"/>
  <c r="F477" i="85"/>
  <c r="H472" i="85"/>
  <c r="L431" i="85"/>
  <c r="N420" i="85"/>
  <c r="M297" i="85"/>
  <c r="M301" i="85"/>
  <c r="M270" i="85"/>
  <c r="M303" i="85"/>
  <c r="M302" i="85"/>
  <c r="M299" i="85"/>
  <c r="M298" i="85"/>
  <c r="M300" i="85"/>
  <c r="L343" i="85"/>
  <c r="N332" i="85"/>
  <c r="N387" i="85"/>
  <c r="E301" i="85"/>
  <c r="M211" i="85"/>
  <c r="M217" i="85" s="1"/>
  <c r="M168" i="85"/>
  <c r="G416" i="85"/>
  <c r="E501" i="85"/>
  <c r="C213" i="85"/>
  <c r="C217" i="85" s="1"/>
  <c r="G419" i="85"/>
  <c r="J512" i="85"/>
  <c r="J517" i="85" s="1"/>
  <c r="H501" i="85"/>
  <c r="M501" i="85"/>
  <c r="D512" i="85"/>
  <c r="D519" i="85" s="1"/>
  <c r="I463" i="85"/>
  <c r="N463" i="85" s="1"/>
  <c r="H512" i="85"/>
  <c r="H521" i="85" s="1"/>
  <c r="N510" i="85"/>
  <c r="N509" i="85"/>
  <c r="K501" i="85"/>
  <c r="N498" i="85"/>
  <c r="N497" i="85"/>
  <c r="C501" i="85"/>
  <c r="I464" i="85"/>
  <c r="N464" i="85" s="1"/>
  <c r="J461" i="85"/>
  <c r="N455" i="85"/>
  <c r="L456" i="85"/>
  <c r="L445" i="85" s="1"/>
  <c r="B507" i="85"/>
  <c r="E507" i="85"/>
  <c r="M506" i="85"/>
  <c r="K506" i="85"/>
  <c r="I501" i="85"/>
  <c r="D501" i="85"/>
  <c r="N499" i="85"/>
  <c r="L512" i="85"/>
  <c r="L521" i="85" s="1"/>
  <c r="N511" i="85"/>
  <c r="L477" i="85"/>
  <c r="L476" i="85"/>
  <c r="L474" i="85"/>
  <c r="M467" i="85"/>
  <c r="M473" i="85" s="1"/>
  <c r="N465" i="85"/>
  <c r="L475" i="85"/>
  <c r="N508" i="85"/>
  <c r="L501" i="85"/>
  <c r="G512" i="85"/>
  <c r="G520" i="85" s="1"/>
  <c r="F512" i="85"/>
  <c r="F520" i="85" s="1"/>
  <c r="C507" i="85"/>
  <c r="J466" i="85"/>
  <c r="J467" i="85" s="1"/>
  <c r="L472" i="85"/>
  <c r="E512" i="85"/>
  <c r="E522" i="85" s="1"/>
  <c r="N462" i="85"/>
  <c r="I506" i="85"/>
  <c r="N454" i="85"/>
  <c r="N451" i="85"/>
  <c r="G30" i="1"/>
  <c r="B30" i="1"/>
  <c r="E14" i="1"/>
  <c r="E30" i="1"/>
  <c r="F30" i="1"/>
  <c r="J14" i="3"/>
  <c r="B14" i="3"/>
  <c r="C14" i="78"/>
  <c r="D30" i="1"/>
  <c r="K14" i="3"/>
  <c r="G14" i="3"/>
  <c r="M14" i="3"/>
  <c r="M14" i="78"/>
  <c r="J14" i="78"/>
  <c r="L14" i="1"/>
  <c r="G30" i="3"/>
  <c r="C30" i="3"/>
  <c r="B30" i="3"/>
  <c r="C30" i="78"/>
  <c r="D14" i="78"/>
  <c r="J14" i="1"/>
  <c r="I14" i="1"/>
  <c r="I456" i="85"/>
  <c r="N456" i="85" s="1"/>
  <c r="I461" i="85"/>
  <c r="N450" i="85"/>
  <c r="H14" i="1"/>
  <c r="B14" i="1"/>
  <c r="E30" i="3"/>
  <c r="L14" i="3"/>
  <c r="D14" i="3"/>
  <c r="E30" i="78"/>
  <c r="F30" i="78"/>
  <c r="I14" i="78"/>
  <c r="E14" i="78"/>
  <c r="M14" i="1"/>
  <c r="G14" i="1"/>
  <c r="C30" i="1"/>
  <c r="L14" i="78"/>
  <c r="H14" i="78"/>
  <c r="I240" i="3"/>
  <c r="D30" i="3"/>
  <c r="I14" i="3"/>
  <c r="E14" i="3"/>
  <c r="C14" i="3"/>
  <c r="G30" i="78"/>
  <c r="B30" i="78"/>
  <c r="K14" i="78"/>
  <c r="G14" i="78"/>
  <c r="C14" i="1"/>
  <c r="F30" i="3"/>
  <c r="H14" i="3"/>
  <c r="F14" i="3"/>
  <c r="D30" i="78"/>
  <c r="B14" i="78"/>
  <c r="F14" i="78"/>
  <c r="K14" i="1"/>
  <c r="F14" i="1"/>
  <c r="D14" i="1"/>
  <c r="N554" i="85"/>
  <c r="N540" i="85"/>
  <c r="E545" i="85"/>
  <c r="I545" i="85"/>
  <c r="M545" i="85"/>
  <c r="C550" i="85"/>
  <c r="C545" i="85"/>
  <c r="G545" i="85"/>
  <c r="K545" i="85"/>
  <c r="N541" i="85"/>
  <c r="N543" i="85"/>
  <c r="N555" i="85"/>
  <c r="N544" i="85"/>
  <c r="B545" i="85"/>
  <c r="D551" i="85"/>
  <c r="B553" i="85"/>
  <c r="G521" i="85" l="1"/>
  <c r="D521" i="85"/>
  <c r="E518" i="85"/>
  <c r="D520" i="85"/>
  <c r="G517" i="85"/>
  <c r="G523" i="85" s="1"/>
  <c r="N486" i="85"/>
  <c r="E519" i="85"/>
  <c r="D490" i="85"/>
  <c r="F518" i="85"/>
  <c r="B518" i="85"/>
  <c r="J521" i="85"/>
  <c r="F517" i="85"/>
  <c r="D522" i="85"/>
  <c r="F522" i="85"/>
  <c r="L522" i="85"/>
  <c r="D517" i="85"/>
  <c r="G518" i="85"/>
  <c r="L518" i="85"/>
  <c r="L519" i="85"/>
  <c r="M512" i="85"/>
  <c r="J518" i="85"/>
  <c r="J523" i="85" s="1"/>
  <c r="J520" i="85"/>
  <c r="E520" i="85"/>
  <c r="I512" i="85"/>
  <c r="I517" i="85"/>
  <c r="J490" i="85"/>
  <c r="E517" i="85"/>
  <c r="E523" i="85" s="1"/>
  <c r="H519" i="85"/>
  <c r="H523" i="85" s="1"/>
  <c r="L520" i="85"/>
  <c r="D518" i="85"/>
  <c r="L517" i="85"/>
  <c r="E521" i="85"/>
  <c r="K512" i="85"/>
  <c r="K517" i="85"/>
  <c r="N487" i="85"/>
  <c r="N489" i="85"/>
  <c r="D562" i="85"/>
  <c r="N441" i="85"/>
  <c r="N443" i="85"/>
  <c r="I490" i="85"/>
  <c r="B512" i="85"/>
  <c r="N310" i="85"/>
  <c r="L430" i="85"/>
  <c r="I217" i="85"/>
  <c r="N395" i="85"/>
  <c r="N308" i="85"/>
  <c r="N335" i="85"/>
  <c r="N419" i="85"/>
  <c r="N398" i="85"/>
  <c r="N311" i="85"/>
  <c r="L433" i="85"/>
  <c r="L429" i="85"/>
  <c r="L400" i="85"/>
  <c r="L427" i="85"/>
  <c r="L432" i="85"/>
  <c r="L217" i="85"/>
  <c r="N168" i="85"/>
  <c r="N173" i="85"/>
  <c r="N174" i="85"/>
  <c r="N141" i="85"/>
  <c r="N171" i="85"/>
  <c r="N170" i="85"/>
  <c r="N169" i="85"/>
  <c r="N172" i="85"/>
  <c r="N501" i="85"/>
  <c r="N416" i="85"/>
  <c r="G422" i="85"/>
  <c r="L346" i="85"/>
  <c r="L345" i="85"/>
  <c r="L342" i="85"/>
  <c r="L313" i="85"/>
  <c r="L340" i="85"/>
  <c r="H490" i="85"/>
  <c r="N506" i="85"/>
  <c r="M477" i="85"/>
  <c r="N488" i="85"/>
  <c r="F490" i="85"/>
  <c r="N484" i="85"/>
  <c r="J472" i="85"/>
  <c r="C512" i="85"/>
  <c r="C518" i="85" s="1"/>
  <c r="N507" i="85"/>
  <c r="K490" i="85"/>
  <c r="L490" i="85"/>
  <c r="J476" i="85"/>
  <c r="J478" i="85"/>
  <c r="J445" i="85"/>
  <c r="J474" i="85"/>
  <c r="J473" i="85"/>
  <c r="N466" i="85"/>
  <c r="N444" i="85" s="1"/>
  <c r="J477" i="85"/>
  <c r="G490" i="85"/>
  <c r="N440" i="85"/>
  <c r="E490" i="85"/>
  <c r="M490" i="85"/>
  <c r="J475" i="85"/>
  <c r="M478" i="85"/>
  <c r="M445" i="85"/>
  <c r="M474" i="85"/>
  <c r="M472" i="85"/>
  <c r="B490" i="85"/>
  <c r="M475" i="85"/>
  <c r="M476" i="85"/>
  <c r="I467" i="85"/>
  <c r="N461" i="85"/>
  <c r="N442" i="85"/>
  <c r="N550" i="85"/>
  <c r="F534" i="85"/>
  <c r="L534" i="85"/>
  <c r="N553" i="85"/>
  <c r="N545" i="85"/>
  <c r="N533" i="85"/>
  <c r="C556" i="85"/>
  <c r="B556" i="85"/>
  <c r="N551" i="85"/>
  <c r="D556" i="85"/>
  <c r="N552" i="85"/>
  <c r="N532" i="85"/>
  <c r="L523" i="85" l="1"/>
  <c r="F523" i="85"/>
  <c r="I519" i="85"/>
  <c r="I518" i="85"/>
  <c r="I522" i="85"/>
  <c r="I520" i="85"/>
  <c r="I521" i="85"/>
  <c r="C565" i="85"/>
  <c r="C562" i="85"/>
  <c r="C566" i="85"/>
  <c r="C563" i="85"/>
  <c r="C564" i="85"/>
  <c r="N485" i="85"/>
  <c r="N561" i="85"/>
  <c r="I523" i="85"/>
  <c r="K523" i="85"/>
  <c r="N562" i="85"/>
  <c r="B517" i="85"/>
  <c r="B523" i="85" s="1"/>
  <c r="B520" i="85"/>
  <c r="B519" i="85"/>
  <c r="B521" i="85"/>
  <c r="B522" i="85"/>
  <c r="B565" i="85"/>
  <c r="B562" i="85"/>
  <c r="B566" i="85"/>
  <c r="B561" i="85"/>
  <c r="B563" i="85"/>
  <c r="C561" i="85"/>
  <c r="D523" i="85"/>
  <c r="C522" i="85"/>
  <c r="C521" i="85"/>
  <c r="C519" i="85"/>
  <c r="C517" i="85"/>
  <c r="C520" i="85"/>
  <c r="M520" i="85"/>
  <c r="M521" i="85"/>
  <c r="M519" i="85"/>
  <c r="M522" i="85"/>
  <c r="M518" i="85"/>
  <c r="K518" i="85"/>
  <c r="K522" i="85"/>
  <c r="K519" i="85"/>
  <c r="K520" i="85"/>
  <c r="K521" i="85"/>
  <c r="D561" i="85"/>
  <c r="D565" i="85"/>
  <c r="D563" i="85"/>
  <c r="D566" i="85"/>
  <c r="D564" i="85"/>
  <c r="B564" i="85"/>
  <c r="M517" i="85"/>
  <c r="I472" i="85"/>
  <c r="G429" i="85"/>
  <c r="G400" i="85"/>
  <c r="G432" i="85"/>
  <c r="G433" i="85"/>
  <c r="G431" i="85"/>
  <c r="G428" i="85"/>
  <c r="N346" i="85"/>
  <c r="N342" i="85"/>
  <c r="N345" i="85"/>
  <c r="N340" i="85"/>
  <c r="N313" i="85"/>
  <c r="N343" i="85"/>
  <c r="N422" i="85"/>
  <c r="N427" i="85" s="1"/>
  <c r="N394" i="85"/>
  <c r="N344" i="85"/>
  <c r="G430" i="85"/>
  <c r="N397" i="85"/>
  <c r="G427" i="85"/>
  <c r="N341" i="85"/>
  <c r="N512" i="85"/>
  <c r="C490" i="85"/>
  <c r="N439" i="85"/>
  <c r="N467" i="85"/>
  <c r="I477" i="85"/>
  <c r="I445" i="85"/>
  <c r="I474" i="85"/>
  <c r="I478" i="85"/>
  <c r="I475" i="85"/>
  <c r="I473" i="85"/>
  <c r="I476" i="85"/>
  <c r="N528" i="85"/>
  <c r="I534" i="85"/>
  <c r="N556" i="85"/>
  <c r="N564" i="85" s="1"/>
  <c r="K534" i="85"/>
  <c r="N530" i="85"/>
  <c r="E534" i="85"/>
  <c r="D534" i="85"/>
  <c r="N529" i="85"/>
  <c r="M534" i="85"/>
  <c r="C534" i="85"/>
  <c r="N531" i="85"/>
  <c r="H534" i="85"/>
  <c r="G534" i="85"/>
  <c r="B534" i="85"/>
  <c r="N490" i="85" l="1"/>
  <c r="N519" i="85"/>
  <c r="N522" i="85"/>
  <c r="N520" i="85"/>
  <c r="N521" i="85"/>
  <c r="N518" i="85"/>
  <c r="M523" i="85"/>
  <c r="B567" i="85"/>
  <c r="C523" i="85"/>
  <c r="C567" i="85"/>
  <c r="N563" i="85"/>
  <c r="N517" i="85"/>
  <c r="N523" i="85" s="1"/>
  <c r="D567" i="85"/>
  <c r="N566" i="85"/>
  <c r="N565" i="85"/>
  <c r="N567" i="85" s="1"/>
  <c r="N430" i="85"/>
  <c r="N433" i="85"/>
  <c r="N400" i="85"/>
  <c r="N429" i="85"/>
  <c r="N432" i="85"/>
  <c r="N431" i="85"/>
  <c r="N428" i="85"/>
  <c r="N472" i="85"/>
  <c r="N445" i="85"/>
  <c r="N478" i="85"/>
  <c r="N477" i="85"/>
  <c r="N473" i="85"/>
  <c r="N476" i="85"/>
  <c r="N474" i="85"/>
  <c r="N475" i="85"/>
  <c r="N534" i="85"/>
  <c r="B743" i="8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 Antonio Barbagallo</author>
  </authors>
  <commentList>
    <comment ref="B256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Luiz Antonio Barbagallo:</t>
        </r>
        <r>
          <rPr>
            <sz val="9"/>
            <color indexed="81"/>
            <rFont val="Segoe UI"/>
            <family val="2"/>
          </rPr>
          <t xml:space="preserve">
CAMPANHA DE VENDAS DO BB</t>
        </r>
      </text>
    </comment>
  </commentList>
</comments>
</file>

<file path=xl/sharedStrings.xml><?xml version="1.0" encoding="utf-8"?>
<sst xmlns="http://schemas.openxmlformats.org/spreadsheetml/2006/main" count="3085" uniqueCount="167">
  <si>
    <t>SEGMENTOS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</si>
  <si>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</si>
  <si>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</si>
  <si>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</si>
  <si>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</si>
  <si>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</si>
  <si>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</si>
  <si>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</si>
  <si>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</si>
  <si>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</si>
  <si>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</si>
  <si>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</si>
  <si>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</si>
  <si>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 T O T A L </t>
  </si>
  <si>
    <t>* Fonte: Banco Central do Brasil</t>
  </si>
  <si>
    <t>COTAS CONTEMPLADAS 2005</t>
  </si>
  <si>
    <t>COTAS COMERCIALIZADAS - 2005</t>
  </si>
  <si>
    <t>PARTICIPANTES ATIVOS - 2005</t>
  </si>
  <si>
    <t>PARTICIPANTES ATIVOS - 2006</t>
  </si>
  <si>
    <t>COTAS COMERCIALIZADAS - 2006</t>
  </si>
  <si>
    <t>COTAS CONTEMPLADAS 2006</t>
  </si>
  <si>
    <t>Veículos leves novos</t>
  </si>
  <si>
    <t>Veículos pesados novos</t>
  </si>
  <si>
    <t>Motocicletas e motonetas novos</t>
  </si>
  <si>
    <t>Eletroeletrônicos e outros bens</t>
  </si>
  <si>
    <t>móveis duráveis novos</t>
  </si>
  <si>
    <t>Imóveis</t>
  </si>
  <si>
    <t>Bens Importados novos</t>
  </si>
  <si>
    <t>COTAS CONTEMPLADAS 2007</t>
  </si>
  <si>
    <t>COTAS COMERCIALIZADAS - 2007</t>
  </si>
  <si>
    <t>PARTICIPANTES ATIVOS - 2007</t>
  </si>
  <si>
    <t>COTAS CONTEMPLADAS 2008</t>
  </si>
  <si>
    <t>COTAS COMERCIALIZADAS - 2008</t>
  </si>
  <si>
    <t>PARTICIPANTES ATIVOS - 2008</t>
  </si>
  <si>
    <t>COTAS CONTEMPLADAS 2009</t>
  </si>
  <si>
    <t>COTAS COMERCIALIZADAS - 2009</t>
  </si>
  <si>
    <t>PARTICIPANTES ATIVOS - 2009</t>
  </si>
  <si>
    <t>ABRIL</t>
  </si>
  <si>
    <t>JANEIRO</t>
  </si>
  <si>
    <t>FEVEREIRO</t>
  </si>
  <si>
    <t>MARÇO</t>
  </si>
  <si>
    <t>MAIO</t>
  </si>
  <si>
    <t>JUNHO</t>
  </si>
  <si>
    <t>VEÍCULOS LEVES</t>
  </si>
  <si>
    <t>VEÍCULOS PESADOS</t>
  </si>
  <si>
    <t>MOTOCICLETAS</t>
  </si>
  <si>
    <t>ELETROELETRÔNICOS</t>
  </si>
  <si>
    <t>IMÓVEIS</t>
  </si>
  <si>
    <t>TOTAL</t>
  </si>
  <si>
    <t>MÉDIA</t>
  </si>
  <si>
    <t>JULHO</t>
  </si>
  <si>
    <t>AGOSTO</t>
  </si>
  <si>
    <t>SETEMBRO</t>
  </si>
  <si>
    <t>OUTUBRO</t>
  </si>
  <si>
    <t>Fonte: Pesquisa ABAC</t>
  </si>
  <si>
    <t>NOVEMBRO</t>
  </si>
  <si>
    <t>DEZEMBRO</t>
  </si>
  <si>
    <t>PARTICIPANTES ATIVOS - 2010</t>
  </si>
  <si>
    <t>COTAS CONTEMPLADAS - 2010</t>
  </si>
  <si>
    <t>COTAS COMERCIALIZADAS - 2010</t>
  </si>
  <si>
    <t>Serviços</t>
  </si>
  <si>
    <t>SERVIÇOS</t>
  </si>
  <si>
    <t>VALOR MÉDIO DAS COTAS - 2009</t>
  </si>
  <si>
    <t>FATURAMENTO - 2009</t>
  </si>
  <si>
    <t>DISTRIBUIÇÃO DO FATURAMENTO - 2009</t>
  </si>
  <si>
    <t>VALOR MÉDIO DAS COTAS - 2010</t>
  </si>
  <si>
    <t>FATURAMENTO - 2010</t>
  </si>
  <si>
    <t>DISTRIBUIÇÃO DO FATURAMENTO - 2010</t>
  </si>
  <si>
    <t xml:space="preserve">Fonte: Banco Central </t>
  </si>
  <si>
    <t>Fonte: Pesquisa ABAC e Banco Central</t>
  </si>
  <si>
    <t>* Fonte: Jan/Out - Banco Central</t>
  </si>
  <si>
    <t>* Fonte: Nov/Dez  - Pesquisa ABAC</t>
  </si>
  <si>
    <t>COTAS CONTEMPLADAS - 2011</t>
  </si>
  <si>
    <t>COTAS COMERCIALIZADAS - 2011</t>
  </si>
  <si>
    <t>PARTICIPANTES ATIVOS - 2011</t>
  </si>
  <si>
    <t>VALOR MÉDIO DAS COTAS - 2011</t>
  </si>
  <si>
    <t>FATURAMENTO - 2011</t>
  </si>
  <si>
    <t>DISTRIBUIÇÃO DO FATURAMENTO - 2011</t>
  </si>
  <si>
    <t>* Fonte: Jan/Dez   - Pesquisa ABAC</t>
  </si>
  <si>
    <t>COTAS CONTEMPLADAS - 2012</t>
  </si>
  <si>
    <t>COTAS COMERCIALIZADAS - 2012</t>
  </si>
  <si>
    <t>PARTICIPANTES ATIVOS - 2012</t>
  </si>
  <si>
    <t>VALOR MÉDIO DAS COTAS - 2012</t>
  </si>
  <si>
    <t>FATURAMENTO - 2012</t>
  </si>
  <si>
    <t>DISTRIBUIÇÃO DO FATURAMENTO - 2012</t>
  </si>
  <si>
    <t>COTAS COMERCIALIZADAS - 2013</t>
  </si>
  <si>
    <t>COTAS CONTEMPLADAS - 2013</t>
  </si>
  <si>
    <t>PARTICIPANTES ATIVOS - 2013</t>
  </si>
  <si>
    <t>VALOR MÉDIO DAS COTAS - 2013</t>
  </si>
  <si>
    <t>FATURAMENTO - 2013</t>
  </si>
  <si>
    <t>DISTRIBUIÇÃO DO FATURAMENTO - 2013</t>
  </si>
  <si>
    <t>VALOR MÉDIO DAS COTAS - 2014</t>
  </si>
  <si>
    <t>COTAS COMERCIALIZADAS - 2014</t>
  </si>
  <si>
    <t>FATURAMENTO - 2014</t>
  </si>
  <si>
    <t>DISTRIBUIÇÃO DO FATURAMENTO - 2014</t>
  </si>
  <si>
    <t>COTAS CONTEMPLADAS - 2014</t>
  </si>
  <si>
    <t>PARTICIPANTES ATIVOS - 2014</t>
  </si>
  <si>
    <t>COTAS CONTEMPLADAS - 2015</t>
  </si>
  <si>
    <t>COTAS COMERCIALIZADAS - 2015</t>
  </si>
  <si>
    <t>PARTICIPANTES ATIVOS - 2015</t>
  </si>
  <si>
    <t>VALOR MÉDIO DAS COTAS - 2015</t>
  </si>
  <si>
    <t>FATURAMENTO - 2015</t>
  </si>
  <si>
    <t>DISTRIBUIÇÃO DO FATURAMENTO - 2015</t>
  </si>
  <si>
    <t>ADOTADA NOVA METODOLOGIA DO BC - COM A INCLUSÃO DOS PARTICIPANTES QUITADOS</t>
  </si>
  <si>
    <t>* Fonte: Pesquisa ABAC</t>
  </si>
  <si>
    <t>VALOR MÉDIO DAS COTAS - 2016</t>
  </si>
  <si>
    <t>COTAS COMERCIALIZADAS - 2016</t>
  </si>
  <si>
    <t>FATURAMENTO - 2016</t>
  </si>
  <si>
    <t>DISTRIBUIÇÃO DO FATURAMENTO - 2016</t>
  </si>
  <si>
    <t>COTAS CONTEMPLADAS - 2016</t>
  </si>
  <si>
    <t>PARTICIPANTES ATIVOS - 2016</t>
  </si>
  <si>
    <t>COTAS CONTEMPLADAS - 2017</t>
  </si>
  <si>
    <t>COTAS COMERCIALIZADAS - 2017</t>
  </si>
  <si>
    <t>PARTICIPANTES ATIVOS - 2017</t>
  </si>
  <si>
    <t>VALOR MÉDIO DAS COTAS - 2017</t>
  </si>
  <si>
    <t>FATURAMENTO - 2017</t>
  </si>
  <si>
    <t>DISTRIBUIÇÃO DO FATURAMENTO - 2017</t>
  </si>
  <si>
    <t>COTAS CONTEMPLADAS - 2018</t>
  </si>
  <si>
    <t>COTAS COMERCIALIZADAS - 2018</t>
  </si>
  <si>
    <t>PARTICIPANTES ATIVOS - 2018</t>
  </si>
  <si>
    <t>VALOR MÉDIO DAS COTAS - 2018</t>
  </si>
  <si>
    <t>FATURAMENTO - 2018</t>
  </si>
  <si>
    <t>DISTRIBUIÇÃO DO FATURAMENTO - 2018</t>
  </si>
  <si>
    <t>VALOR MÉDIO DAS COTAS - 2019</t>
  </si>
  <si>
    <t>COTAS COMERCIALIZADAS - 2019</t>
  </si>
  <si>
    <t>COTAS CONTEMPLADAS - 2019</t>
  </si>
  <si>
    <t>PARTICIPANTES ATIVOS - 2019</t>
  </si>
  <si>
    <t>FATURAMENTO - 2019</t>
  </si>
  <si>
    <t>DISTRIBUIÇÃO DO FATURAMENTO - 2019</t>
  </si>
  <si>
    <t>ABAC</t>
  </si>
  <si>
    <t>PARTICIPANTES ATIVOS - 2020</t>
  </si>
  <si>
    <t>COTAS COMERCIALIZADAS - 2020</t>
  </si>
  <si>
    <t>COTAS CONTEMPLADAS - 2020</t>
  </si>
  <si>
    <t>VALOR MÉDIO DAS COTAS - 2020</t>
  </si>
  <si>
    <t>FATURAMENTO - 2020</t>
  </si>
  <si>
    <t>DISTRIBUIÇÃO DO FATURAMENTO - 2020</t>
  </si>
  <si>
    <t>VALOR MÉDIO DAS COTAS - 2021</t>
  </si>
  <si>
    <t>COTAS COMERCIALIZADAS - 2021</t>
  </si>
  <si>
    <t>FATURAMENTO - 2021</t>
  </si>
  <si>
    <t>DISTRIBUIÇÃO DO FATURAMENTO - 2021</t>
  </si>
  <si>
    <t>COTAS CONTEMPLADAS - 2021</t>
  </si>
  <si>
    <t>PARTICIPANTES ATIVOS - 2021</t>
  </si>
  <si>
    <t>PARTICIPANTES ATIVOS - 2022</t>
  </si>
  <si>
    <t>COTAS COMERCIALIZADAS - 2022</t>
  </si>
  <si>
    <t>COTAS CONTEMPLADAS - 2022</t>
  </si>
  <si>
    <t>VALOR MÉDIO DAS COTAS - 2022</t>
  </si>
  <si>
    <t>CRÉDITOS COMERCIALIZADOS - 2022</t>
  </si>
  <si>
    <t>DISTRIBUIÇÃO DOS CRÉDITOS COMERCIALIZADOS - 2022</t>
  </si>
  <si>
    <t>CRÉDITOS CONTEMPLADOS</t>
  </si>
  <si>
    <t>COTAS CONTEMPLADAS - 2023</t>
  </si>
  <si>
    <t>COTAS COMERCIALIZADAS - 2023</t>
  </si>
  <si>
    <t>PARTICIPANTES ATIVOS - 2023</t>
  </si>
  <si>
    <t>DISTRIBUIÇÃO DOS CRÉDITOS COMERCIALIZADOS - 2023</t>
  </si>
  <si>
    <t>CRÉDITOS COMERCIALIZADOS - 2023</t>
  </si>
  <si>
    <t>VALOR MÉDIO DAS COTAS - 2023</t>
  </si>
  <si>
    <t>VALOR MÉDIO DAS COTAS - 2024</t>
  </si>
  <si>
    <t>COTAS CONTEMPLADAS - 2024</t>
  </si>
  <si>
    <t>COTAS COMERCIALIZADAS - 2024</t>
  </si>
  <si>
    <t>PARTICIPANTES ATIVOS - 2024</t>
  </si>
  <si>
    <t>CRÉDITOS COMERCIALIZADOS - 2024</t>
  </si>
  <si>
    <t>DISTRIBUIÇÃO DOS CRÉDITOS COMERCIALIZADOS - 2024</t>
  </si>
  <si>
    <t>VALOR MÉDIO DAS COTAS - 2025</t>
  </si>
  <si>
    <t>COTAS COMERCIALIZADAS - 2025</t>
  </si>
  <si>
    <t>CRÉDITOS COMERCIALIZADOS - 2025</t>
  </si>
  <si>
    <t>DISTRIBUIÇÃO DOS CRÉDITOS COMERCIALIZADOS - 2025</t>
  </si>
  <si>
    <t>COTAS CONTEMPLADAS - 2025</t>
  </si>
  <si>
    <t>PARTICIPANTES ATIVOS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</si>
</sst>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_);_(* \(#,##0\);_(* &quot;-&quot;??_);_(@_)"/>
    <numFmt numFmtId="168" formatCode="_(&quot;R$&quot;* #,##0_);_(&quot;R$&quot;* \(#,##0\);_(&quot;R$&quot;* &quot;-&quot;??_);_(@_)"/>
    <numFmt numFmtId="170" formatCode="_(* #,##0.000_);_(* \(#,##0.000\);_(* &quot;-&quot;??_);_(@_)"/>
    <numFmt numFmtId="171" formatCode="_(* #,##0.0000_);_(* \(#,##0.00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2" borderId="4" xfId="0" applyFont="1" applyFill="1" applyBorder="1"/>
    <xf numFmtId="0" fontId="2" fillId="0" borderId="2" xfId="0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0" xfId="0" applyFont="1"/>
    <xf numFmtId="0" fontId="2" fillId="2" borderId="6" xfId="0" applyFont="1" applyFill="1" applyBorder="1"/>
    <xf numFmtId="3" fontId="3" fillId="2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7" xfId="0" applyFont="1" applyBorder="1"/>
    <xf numFmtId="0" fontId="8" fillId="2" borderId="7" xfId="0" applyFont="1" applyFill="1" applyBorder="1"/>
    <xf numFmtId="0" fontId="8" fillId="0" borderId="7" xfId="0" applyFont="1" applyBorder="1"/>
    <xf numFmtId="0" fontId="2" fillId="0" borderId="8" xfId="0" applyFont="1" applyBorder="1"/>
    <xf numFmtId="0" fontId="7" fillId="0" borderId="0" xfId="0" applyFont="1"/>
    <xf numFmtId="9" fontId="2" fillId="0" borderId="0" xfId="3" applyFont="1"/>
    <xf numFmtId="3" fontId="2" fillId="0" borderId="0" xfId="0" applyNumberFormat="1" applyFont="1"/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3" borderId="0" xfId="0" applyFont="1" applyFill="1"/>
    <xf numFmtId="0" fontId="8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10" fontId="2" fillId="0" borderId="0" xfId="3" applyNumberFormat="1" applyFont="1"/>
    <xf numFmtId="0" fontId="13" fillId="0" borderId="0" xfId="0" applyFont="1"/>
    <xf numFmtId="165" fontId="14" fillId="4" borderId="0" xfId="1" applyFont="1" applyFill="1" applyAlignment="1">
      <alignment horizontal="center"/>
    </xf>
    <xf numFmtId="1" fontId="2" fillId="0" borderId="9" xfId="0" applyNumberFormat="1" applyFont="1" applyBorder="1" applyAlignment="1">
      <alignment horizontal="center"/>
    </xf>
    <xf numFmtId="10" fontId="2" fillId="0" borderId="0" xfId="0" applyNumberFormat="1" applyFont="1"/>
    <xf numFmtId="168" fontId="13" fillId="0" borderId="0" xfId="0" applyNumberFormat="1" applyFont="1"/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center"/>
    </xf>
    <xf numFmtId="168" fontId="16" fillId="6" borderId="0" xfId="1" applyNumberFormat="1" applyFont="1" applyFill="1" applyAlignment="1">
      <alignment horizontal="center"/>
    </xf>
    <xf numFmtId="168" fontId="16" fillId="4" borderId="0" xfId="1" applyNumberFormat="1" applyFont="1" applyFill="1" applyAlignment="1">
      <alignment horizontal="center"/>
    </xf>
    <xf numFmtId="168" fontId="16" fillId="4" borderId="13" xfId="1" applyNumberFormat="1" applyFont="1" applyFill="1" applyBorder="1" applyAlignment="1">
      <alignment horizontal="center"/>
    </xf>
    <xf numFmtId="165" fontId="16" fillId="4" borderId="0" xfId="1" applyFont="1" applyFill="1" applyAlignment="1">
      <alignment horizontal="center"/>
    </xf>
    <xf numFmtId="166" fontId="10" fillId="0" borderId="0" xfId="3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3" fontId="16" fillId="6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3" fontId="16" fillId="4" borderId="13" xfId="0" applyNumberFormat="1" applyFont="1" applyFill="1" applyBorder="1" applyAlignment="1">
      <alignment horizontal="center"/>
    </xf>
    <xf numFmtId="3" fontId="16" fillId="4" borderId="0" xfId="0" applyNumberFormat="1" applyFont="1" applyFill="1" applyAlignment="1">
      <alignment horizontal="center"/>
    </xf>
    <xf numFmtId="10" fontId="10" fillId="0" borderId="0" xfId="3" applyNumberFormat="1" applyFont="1"/>
    <xf numFmtId="10" fontId="10" fillId="0" borderId="0" xfId="3" applyNumberFormat="1" applyFont="1" applyAlignment="1">
      <alignment horizontal="center"/>
    </xf>
    <xf numFmtId="166" fontId="16" fillId="6" borderId="0" xfId="3" applyNumberFormat="1" applyFont="1" applyFill="1" applyAlignment="1">
      <alignment horizontal="center"/>
    </xf>
    <xf numFmtId="166" fontId="16" fillId="6" borderId="0" xfId="1" applyNumberFormat="1" applyFont="1" applyFill="1" applyAlignment="1">
      <alignment horizontal="center"/>
    </xf>
    <xf numFmtId="166" fontId="16" fillId="4" borderId="0" xfId="1" applyNumberFormat="1" applyFont="1" applyFill="1" applyAlignment="1">
      <alignment horizontal="center"/>
    </xf>
    <xf numFmtId="166" fontId="16" fillId="4" borderId="13" xfId="1" applyNumberFormat="1" applyFont="1" applyFill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0" fontId="16" fillId="4" borderId="0" xfId="1" applyNumberFormat="1" applyFont="1" applyFill="1" applyAlignment="1">
      <alignment horizontal="center"/>
    </xf>
    <xf numFmtId="3" fontId="16" fillId="4" borderId="0" xfId="1" quotePrefix="1" applyNumberFormat="1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7" fillId="4" borderId="13" xfId="0" applyFont="1" applyFill="1" applyBorder="1" applyAlignment="1">
      <alignment horizontal="left"/>
    </xf>
    <xf numFmtId="0" fontId="6" fillId="0" borderId="0" xfId="0" applyFont="1"/>
    <xf numFmtId="0" fontId="21" fillId="7" borderId="0" xfId="0" applyFont="1" applyFill="1"/>
    <xf numFmtId="168" fontId="16" fillId="0" borderId="0" xfId="1" applyNumberFormat="1" applyFont="1" applyFill="1" applyAlignment="1">
      <alignment horizontal="center"/>
    </xf>
    <xf numFmtId="166" fontId="13" fillId="0" borderId="0" xfId="3" applyNumberFormat="1" applyFont="1"/>
    <xf numFmtId="0" fontId="2" fillId="2" borderId="7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/>
    <xf numFmtId="3" fontId="9" fillId="2" borderId="0" xfId="0" applyNumberFormat="1" applyFont="1" applyFill="1" applyAlignment="1">
      <alignment horizontal="center"/>
    </xf>
    <xf numFmtId="10" fontId="2" fillId="0" borderId="0" xfId="3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167" fontId="2" fillId="0" borderId="0" xfId="4" applyNumberFormat="1" applyFont="1" applyFill="1"/>
    <xf numFmtId="167" fontId="2" fillId="0" borderId="0" xfId="4" applyNumberFormat="1" applyFont="1" applyFill="1" applyBorder="1"/>
    <xf numFmtId="10" fontId="2" fillId="0" borderId="0" xfId="3" applyNumberFormat="1" applyFont="1" applyFill="1"/>
    <xf numFmtId="166" fontId="2" fillId="0" borderId="0" xfId="3" applyNumberFormat="1" applyFont="1" applyFill="1"/>
    <xf numFmtId="3" fontId="2" fillId="2" borderId="12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0" fillId="0" borderId="0" xfId="4" applyFont="1"/>
    <xf numFmtId="43" fontId="0" fillId="0" borderId="0" xfId="0" applyNumberFormat="1"/>
    <xf numFmtId="3" fontId="0" fillId="0" borderId="0" xfId="0" applyNumberFormat="1"/>
    <xf numFmtId="3" fontId="2" fillId="8" borderId="2" xfId="0" applyNumberFormat="1" applyFont="1" applyFill="1" applyBorder="1" applyAlignment="1">
      <alignment horizontal="center"/>
    </xf>
    <xf numFmtId="164" fontId="0" fillId="8" borderId="0" xfId="4" applyFont="1" applyFill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4" applyFont="1" applyFill="1" applyBorder="1" applyAlignment="1">
      <alignment horizontal="center"/>
    </xf>
    <xf numFmtId="0" fontId="16" fillId="9" borderId="0" xfId="0" applyFont="1" applyFill="1" applyAlignment="1">
      <alignment horizontal="left"/>
    </xf>
    <xf numFmtId="166" fontId="16" fillId="9" borderId="0" xfId="3" applyNumberFormat="1" applyFont="1" applyFill="1" applyBorder="1" applyAlignment="1">
      <alignment horizontal="center"/>
    </xf>
    <xf numFmtId="166" fontId="16" fillId="9" borderId="0" xfId="3" applyNumberFormat="1" applyFont="1" applyFill="1" applyAlignment="1">
      <alignment horizontal="center"/>
    </xf>
    <xf numFmtId="0" fontId="16" fillId="10" borderId="0" xfId="0" applyFont="1" applyFill="1" applyAlignment="1">
      <alignment horizontal="left"/>
    </xf>
    <xf numFmtId="166" fontId="16" fillId="10" borderId="0" xfId="3" applyNumberFormat="1" applyFont="1" applyFill="1" applyAlignment="1">
      <alignment horizontal="center"/>
    </xf>
    <xf numFmtId="3" fontId="16" fillId="6" borderId="0" xfId="1" applyNumberFormat="1" applyFont="1" applyFill="1" applyBorder="1" applyAlignment="1">
      <alignment horizontal="center"/>
    </xf>
    <xf numFmtId="3" fontId="16" fillId="10" borderId="0" xfId="1" applyNumberFormat="1" applyFont="1" applyFill="1" applyAlignment="1">
      <alignment horizontal="center"/>
    </xf>
    <xf numFmtId="3" fontId="16" fillId="10" borderId="0" xfId="1" quotePrefix="1" applyNumberFormat="1" applyFont="1" applyFill="1" applyAlignment="1">
      <alignment horizontal="center"/>
    </xf>
    <xf numFmtId="3" fontId="3" fillId="11" borderId="2" xfId="0" applyNumberFormat="1" applyFont="1" applyFill="1" applyBorder="1" applyAlignment="1">
      <alignment horizontal="center"/>
    </xf>
    <xf numFmtId="3" fontId="3" fillId="12" borderId="2" xfId="0" applyNumberFormat="1" applyFont="1" applyFill="1" applyBorder="1" applyAlignment="1">
      <alignment horizontal="center"/>
    </xf>
    <xf numFmtId="3" fontId="3" fillId="8" borderId="2" xfId="0" applyNumberFormat="1" applyFont="1" applyFill="1" applyBorder="1" applyAlignment="1">
      <alignment horizontal="center"/>
    </xf>
    <xf numFmtId="164" fontId="13" fillId="0" borderId="0" xfId="4" applyFont="1"/>
    <xf numFmtId="0" fontId="16" fillId="0" borderId="0" xfId="0" applyFont="1" applyAlignment="1">
      <alignment horizontal="left"/>
    </xf>
    <xf numFmtId="166" fontId="16" fillId="0" borderId="0" xfId="3" applyNumberFormat="1" applyFont="1" applyFill="1" applyAlignment="1">
      <alignment horizontal="center"/>
    </xf>
    <xf numFmtId="0" fontId="1" fillId="0" borderId="0" xfId="0" applyFont="1"/>
    <xf numFmtId="170" fontId="2" fillId="0" borderId="0" xfId="4" applyNumberFormat="1" applyFont="1" applyFill="1"/>
    <xf numFmtId="170" fontId="2" fillId="0" borderId="0" xfId="0" applyNumberFormat="1" applyFont="1"/>
    <xf numFmtId="171" fontId="2" fillId="0" borderId="0" xfId="4" applyNumberFormat="1" applyFont="1" applyFill="1"/>
    <xf numFmtId="164" fontId="0" fillId="0" borderId="0" xfId="4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12" fillId="5" borderId="0" xfId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165" fontId="15" fillId="5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3" fontId="3" fillId="8" borderId="14" xfId="0" applyNumberFormat="1" applyFont="1" applyFill="1" applyBorder="1" applyAlignment="1">
      <alignment horizontal="center"/>
    </xf>
    <xf numFmtId="3" fontId="3" fillId="8" borderId="0" xfId="0" applyNumberFormat="1" applyFont="1" applyFill="1" applyAlignment="1">
      <alignment horizontal="center"/>
    </xf>
  </cellXfs>
  <cellStyles count="5">
    <cellStyle name="Moeda" xfId="1" builtinId="4"/>
    <cellStyle name="Normal" xfId="0" builtinId="0"/>
    <cellStyle name="Normal 2" xfId="2" xr:uid="{00000000-0005-0000-0000-000002000000}"/>
    <cellStyle name="Porcentagem" xfId="3" builtinId="5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For&#231;a%20do%20Sistema\2019\INFORMA&#199;&#213;ES%20-%20AGOSTO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ano\Base%20de%20Dados\Base%20de%20Dados%20(1&#18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dos\Base%20de%20Dados%20(1&#1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SSEY"/>
      <sheetName val="VALTRA"/>
      <sheetName val="MAGGI"/>
      <sheetName val="SIMPALA"/>
      <sheetName val="ITAUNA"/>
      <sheetName val="YAMAHA"/>
      <sheetName val="BANCORBRAS"/>
      <sheetName val="BREITKOPF"/>
      <sheetName val="MULTIMARCAS"/>
      <sheetName val="UNICOOB"/>
      <sheetName val="LUIZA"/>
      <sheetName val="SICREDI"/>
      <sheetName val="UNIÃO CATARINENSE"/>
      <sheetName val="GAZIN"/>
      <sheetName val="EMBRACON"/>
      <sheetName val="TRADIÇÃO"/>
      <sheetName val="ZEMA"/>
      <sheetName val="CANOPUS"/>
      <sheetName val="BR CONS"/>
      <sheetName val="ADEMILAR"/>
      <sheetName val="ÂNCORA"/>
      <sheetName val="RIVEL"/>
      <sheetName val="HS"/>
      <sheetName val="HONDA"/>
      <sheetName val="CONVEF"/>
      <sheetName val="RANDON"/>
      <sheetName val="DISAL"/>
      <sheetName val="BB"/>
      <sheetName val="CONSEG"/>
    </sheetNames>
    <sheetDataSet>
      <sheetData sheetId="0">
        <row r="19">
          <cell r="M19">
            <v>29870</v>
          </cell>
        </row>
        <row r="33">
          <cell r="O33">
            <v>10730</v>
          </cell>
        </row>
        <row r="34">
          <cell r="O34">
            <v>7320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s"/>
      <sheetName val="Imóveis b"/>
      <sheetName val="Cotas Comerc."/>
      <sheetName val="Contemplações"/>
      <sheetName val="Contemp. Acumul"/>
      <sheetName val="Ñ-Contemp."/>
      <sheetName val="Cotas a Subst"/>
      <sheetName val="Particip. Ativ. em Dia"/>
      <sheetName val="Inadimp. Contemp."/>
      <sheetName val="Inadimp. Ñ-Contemp."/>
      <sheetName val="Participantes Ativos"/>
      <sheetName val="Inadimp. Consol."/>
      <sheetName val="Part. Excluído"/>
      <sheetName val="Part. Quitado"/>
      <sheetName val="Bens Pendentes"/>
      <sheetName val="Tx. Adm."/>
      <sheetName val="Σ Contemplações 12 meses"/>
      <sheetName val="Bens entregues"/>
      <sheetName val="Patrimonio Liq."/>
      <sheetName val="COTAS"/>
      <sheetName val="PARTICIPANTES"/>
      <sheetName val="PARTICIPANTES-COTAS"/>
      <sheetName val="PARTICIP.-COTAS %"/>
      <sheetName val="Dias"/>
      <sheetName val="Índices de Preços"/>
      <sheetName val="Índices de Preços Bacen"/>
      <sheetName val="Anfavea VP"/>
      <sheetName val="Fenabrave VP"/>
      <sheetName val="Anfavea VL"/>
      <sheetName val="Abraciclo"/>
      <sheetName val="Imóveis"/>
      <sheetName val="PIB"/>
    </sheetNames>
    <sheetDataSet>
      <sheetData sheetId="0" refreshError="1"/>
      <sheetData sheetId="1" refreshError="1"/>
      <sheetData sheetId="2" refreshError="1">
        <row r="134">
          <cell r="C134">
            <v>7751</v>
          </cell>
          <cell r="D134">
            <v>2615</v>
          </cell>
          <cell r="I134">
            <v>0</v>
          </cell>
          <cell r="J134">
            <v>106</v>
          </cell>
          <cell r="K134">
            <v>9</v>
          </cell>
          <cell r="L134">
            <v>0</v>
          </cell>
        </row>
        <row r="135">
          <cell r="C135">
            <v>10551</v>
          </cell>
          <cell r="D135">
            <v>2212</v>
          </cell>
          <cell r="I135">
            <v>0</v>
          </cell>
          <cell r="J135">
            <v>152</v>
          </cell>
          <cell r="K135">
            <v>10</v>
          </cell>
          <cell r="L135">
            <v>0</v>
          </cell>
        </row>
        <row r="136">
          <cell r="C136">
            <v>11910</v>
          </cell>
          <cell r="D136">
            <v>3934</v>
          </cell>
          <cell r="I136">
            <v>0</v>
          </cell>
          <cell r="J136">
            <v>104</v>
          </cell>
          <cell r="K136">
            <v>6</v>
          </cell>
          <cell r="L136">
            <v>0</v>
          </cell>
        </row>
        <row r="137">
          <cell r="C137">
            <v>13846</v>
          </cell>
          <cell r="D137">
            <v>4869</v>
          </cell>
          <cell r="I137">
            <v>11</v>
          </cell>
          <cell r="J137">
            <v>48</v>
          </cell>
          <cell r="K137">
            <v>1</v>
          </cell>
          <cell r="L137">
            <v>0</v>
          </cell>
        </row>
        <row r="138">
          <cell r="C138">
            <v>14700</v>
          </cell>
          <cell r="D138">
            <v>3485</v>
          </cell>
          <cell r="I138">
            <v>0</v>
          </cell>
          <cell r="J138">
            <v>277</v>
          </cell>
          <cell r="K138">
            <v>0</v>
          </cell>
          <cell r="L138">
            <v>0</v>
          </cell>
        </row>
        <row r="139">
          <cell r="C139">
            <v>17157</v>
          </cell>
          <cell r="D139">
            <v>3472</v>
          </cell>
          <cell r="I139">
            <v>5</v>
          </cell>
          <cell r="J139">
            <v>121</v>
          </cell>
          <cell r="K139">
            <v>1</v>
          </cell>
          <cell r="L139">
            <v>0</v>
          </cell>
        </row>
        <row r="140">
          <cell r="C140">
            <v>17142</v>
          </cell>
          <cell r="D140">
            <v>3365</v>
          </cell>
          <cell r="I140">
            <v>1</v>
          </cell>
          <cell r="J140">
            <v>122</v>
          </cell>
          <cell r="K140">
            <v>0</v>
          </cell>
          <cell r="L140">
            <v>0</v>
          </cell>
        </row>
        <row r="141">
          <cell r="C141">
            <v>15918</v>
          </cell>
          <cell r="D141">
            <v>3858</v>
          </cell>
          <cell r="I141">
            <v>3</v>
          </cell>
          <cell r="J141">
            <v>33</v>
          </cell>
          <cell r="K141">
            <v>0</v>
          </cell>
          <cell r="L141">
            <v>0</v>
          </cell>
        </row>
        <row r="142">
          <cell r="C142">
            <v>18622</v>
          </cell>
          <cell r="D142">
            <v>3938</v>
          </cell>
          <cell r="I142">
            <v>0</v>
          </cell>
          <cell r="J142">
            <v>25</v>
          </cell>
          <cell r="K142">
            <v>0</v>
          </cell>
          <cell r="L142">
            <v>0</v>
          </cell>
        </row>
        <row r="143">
          <cell r="C143">
            <v>22074</v>
          </cell>
          <cell r="D143">
            <v>4068</v>
          </cell>
          <cell r="I143">
            <v>1</v>
          </cell>
          <cell r="J143">
            <v>108</v>
          </cell>
          <cell r="K143">
            <v>0</v>
          </cell>
          <cell r="L143">
            <v>0</v>
          </cell>
        </row>
        <row r="144">
          <cell r="C144">
            <v>19476</v>
          </cell>
          <cell r="D144">
            <v>3302</v>
          </cell>
          <cell r="I144">
            <v>0</v>
          </cell>
          <cell r="J144">
            <v>16</v>
          </cell>
          <cell r="K144">
            <v>0</v>
          </cell>
          <cell r="L144">
            <v>0</v>
          </cell>
        </row>
        <row r="145">
          <cell r="C145">
            <v>14415</v>
          </cell>
          <cell r="D145">
            <v>3423</v>
          </cell>
          <cell r="I145">
            <v>0</v>
          </cell>
          <cell r="J145">
            <v>111</v>
          </cell>
          <cell r="K145">
            <v>1</v>
          </cell>
          <cell r="L145">
            <v>0</v>
          </cell>
        </row>
      </sheetData>
      <sheetData sheetId="3" refreshError="1">
        <row r="134">
          <cell r="C134">
            <v>2408</v>
          </cell>
          <cell r="D134">
            <v>1706</v>
          </cell>
          <cell r="G134">
            <v>7968</v>
          </cell>
          <cell r="I134">
            <v>9</v>
          </cell>
          <cell r="J134">
            <v>51</v>
          </cell>
          <cell r="K134">
            <v>0</v>
          </cell>
          <cell r="L134">
            <v>0</v>
          </cell>
        </row>
        <row r="135">
          <cell r="C135">
            <v>2360</v>
          </cell>
          <cell r="D135">
            <v>1695</v>
          </cell>
          <cell r="G135">
            <v>8777</v>
          </cell>
          <cell r="I135">
            <v>12</v>
          </cell>
          <cell r="J135">
            <v>64</v>
          </cell>
          <cell r="K135">
            <v>1</v>
          </cell>
          <cell r="L135">
            <v>0</v>
          </cell>
        </row>
        <row r="136">
          <cell r="C136">
            <v>2452</v>
          </cell>
          <cell r="D136">
            <v>1671</v>
          </cell>
          <cell r="G136">
            <v>12082</v>
          </cell>
          <cell r="I136">
            <v>15</v>
          </cell>
          <cell r="J136">
            <v>56</v>
          </cell>
          <cell r="K136">
            <v>2</v>
          </cell>
          <cell r="L136">
            <v>0</v>
          </cell>
        </row>
        <row r="137">
          <cell r="C137">
            <v>2400</v>
          </cell>
          <cell r="D137">
            <v>1650</v>
          </cell>
          <cell r="G137">
            <v>13147</v>
          </cell>
          <cell r="I137">
            <v>16</v>
          </cell>
          <cell r="J137">
            <v>64</v>
          </cell>
          <cell r="K137">
            <v>1</v>
          </cell>
          <cell r="L137">
            <v>0</v>
          </cell>
        </row>
        <row r="138">
          <cell r="C138">
            <v>2826</v>
          </cell>
          <cell r="D138">
            <v>2180</v>
          </cell>
          <cell r="G138">
            <v>12949</v>
          </cell>
          <cell r="I138">
            <v>21</v>
          </cell>
          <cell r="J138">
            <v>60</v>
          </cell>
          <cell r="K138">
            <v>3</v>
          </cell>
          <cell r="L138">
            <v>0</v>
          </cell>
        </row>
        <row r="139">
          <cell r="C139">
            <v>2744</v>
          </cell>
          <cell r="D139">
            <v>1669</v>
          </cell>
          <cell r="G139">
            <v>13079</v>
          </cell>
          <cell r="I139">
            <v>9</v>
          </cell>
          <cell r="J139">
            <v>73</v>
          </cell>
          <cell r="K139">
            <v>6</v>
          </cell>
          <cell r="L139">
            <v>0</v>
          </cell>
        </row>
        <row r="140">
          <cell r="C140">
            <v>2866</v>
          </cell>
          <cell r="D140">
            <v>1809</v>
          </cell>
          <cell r="G140">
            <v>13378</v>
          </cell>
          <cell r="I140">
            <v>8</v>
          </cell>
          <cell r="J140">
            <v>63</v>
          </cell>
          <cell r="K140">
            <v>4</v>
          </cell>
          <cell r="L140">
            <v>0</v>
          </cell>
        </row>
        <row r="141">
          <cell r="C141">
            <v>2844</v>
          </cell>
          <cell r="D141">
            <v>1804</v>
          </cell>
          <cell r="G141">
            <v>13082</v>
          </cell>
          <cell r="I141">
            <v>11</v>
          </cell>
          <cell r="J141">
            <v>68</v>
          </cell>
          <cell r="K141">
            <v>5</v>
          </cell>
          <cell r="L141">
            <v>0</v>
          </cell>
        </row>
        <row r="142">
          <cell r="C142">
            <v>2959</v>
          </cell>
          <cell r="D142">
            <v>1835</v>
          </cell>
          <cell r="G142">
            <v>13412</v>
          </cell>
          <cell r="I142">
            <v>12</v>
          </cell>
          <cell r="J142">
            <v>71</v>
          </cell>
          <cell r="K142">
            <v>2</v>
          </cell>
          <cell r="L142">
            <v>0</v>
          </cell>
        </row>
        <row r="143">
          <cell r="C143">
            <v>3365</v>
          </cell>
          <cell r="D143">
            <v>1816</v>
          </cell>
          <cell r="G143">
            <v>12956</v>
          </cell>
          <cell r="I143">
            <v>10</v>
          </cell>
          <cell r="J143">
            <v>59</v>
          </cell>
          <cell r="K143">
            <v>3</v>
          </cell>
          <cell r="L143">
            <v>0</v>
          </cell>
        </row>
        <row r="144">
          <cell r="C144">
            <v>3455</v>
          </cell>
          <cell r="D144">
            <v>1694</v>
          </cell>
          <cell r="G144">
            <v>13299</v>
          </cell>
          <cell r="I144">
            <v>8</v>
          </cell>
          <cell r="J144">
            <v>55</v>
          </cell>
          <cell r="K144">
            <v>3</v>
          </cell>
          <cell r="L144">
            <v>0</v>
          </cell>
        </row>
        <row r="145">
          <cell r="C145">
            <v>3160</v>
          </cell>
          <cell r="D145">
            <v>1674</v>
          </cell>
          <cell r="G145">
            <v>14053</v>
          </cell>
          <cell r="I145">
            <v>6</v>
          </cell>
          <cell r="J145">
            <v>71</v>
          </cell>
          <cell r="K145">
            <v>4</v>
          </cell>
          <cell r="L14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4">
          <cell r="C134">
            <v>228308</v>
          </cell>
          <cell r="D134">
            <v>127488</v>
          </cell>
          <cell r="G134">
            <v>211879</v>
          </cell>
          <cell r="I134">
            <v>1322</v>
          </cell>
          <cell r="J134">
            <v>2578</v>
          </cell>
          <cell r="K134">
            <v>136</v>
          </cell>
          <cell r="L134">
            <v>0</v>
          </cell>
        </row>
        <row r="135">
          <cell r="C135">
            <v>232321</v>
          </cell>
          <cell r="D135">
            <v>126913</v>
          </cell>
          <cell r="G135">
            <v>250572</v>
          </cell>
          <cell r="I135">
            <v>1281</v>
          </cell>
          <cell r="J135">
            <v>2600</v>
          </cell>
          <cell r="K135">
            <v>139</v>
          </cell>
          <cell r="L135">
            <v>0</v>
          </cell>
        </row>
        <row r="136">
          <cell r="C136">
            <v>237871</v>
          </cell>
          <cell r="D136">
            <v>126733</v>
          </cell>
          <cell r="G136">
            <v>313274</v>
          </cell>
          <cell r="I136">
            <v>1235</v>
          </cell>
          <cell r="J136">
            <v>2658</v>
          </cell>
          <cell r="K136">
            <v>131</v>
          </cell>
          <cell r="L136">
            <v>0</v>
          </cell>
        </row>
        <row r="137">
          <cell r="C137">
            <v>247749</v>
          </cell>
          <cell r="D137">
            <v>131527</v>
          </cell>
          <cell r="G137">
            <v>331177</v>
          </cell>
          <cell r="I137">
            <v>928</v>
          </cell>
          <cell r="J137">
            <v>2639</v>
          </cell>
          <cell r="K137">
            <v>117</v>
          </cell>
          <cell r="L137">
            <v>0</v>
          </cell>
        </row>
        <row r="138">
          <cell r="C138">
            <v>257671</v>
          </cell>
          <cell r="D138">
            <v>133366</v>
          </cell>
          <cell r="G138">
            <v>330394</v>
          </cell>
          <cell r="I138">
            <v>895</v>
          </cell>
          <cell r="J138">
            <v>2852</v>
          </cell>
          <cell r="K138">
            <v>107</v>
          </cell>
          <cell r="L138">
            <v>0</v>
          </cell>
        </row>
        <row r="139">
          <cell r="C139">
            <v>265443</v>
          </cell>
          <cell r="D139">
            <v>133869</v>
          </cell>
          <cell r="G139">
            <v>329495</v>
          </cell>
          <cell r="I139">
            <v>831</v>
          </cell>
          <cell r="J139">
            <v>2861</v>
          </cell>
          <cell r="K139">
            <v>104</v>
          </cell>
          <cell r="L139">
            <v>0</v>
          </cell>
        </row>
        <row r="140">
          <cell r="C140">
            <v>274756</v>
          </cell>
          <cell r="D140">
            <v>132940</v>
          </cell>
          <cell r="G140">
            <v>325353</v>
          </cell>
          <cell r="I140">
            <v>753</v>
          </cell>
          <cell r="J140">
            <v>2883</v>
          </cell>
          <cell r="K140">
            <v>97</v>
          </cell>
          <cell r="L140">
            <v>0</v>
          </cell>
        </row>
        <row r="141">
          <cell r="C141">
            <v>283830</v>
          </cell>
          <cell r="D141">
            <v>134492</v>
          </cell>
          <cell r="G141">
            <v>326092</v>
          </cell>
          <cell r="I141">
            <v>676</v>
          </cell>
          <cell r="J141">
            <v>2844</v>
          </cell>
          <cell r="K141">
            <v>91</v>
          </cell>
          <cell r="L141">
            <v>0</v>
          </cell>
        </row>
        <row r="142">
          <cell r="C142">
            <v>291113</v>
          </cell>
          <cell r="D142">
            <v>134226</v>
          </cell>
          <cell r="G142">
            <v>324193</v>
          </cell>
          <cell r="I142">
            <v>624</v>
          </cell>
          <cell r="J142">
            <v>2754</v>
          </cell>
          <cell r="K142">
            <v>84</v>
          </cell>
          <cell r="L142">
            <v>0</v>
          </cell>
        </row>
        <row r="143">
          <cell r="C143">
            <v>302691</v>
          </cell>
          <cell r="D143">
            <v>135129</v>
          </cell>
          <cell r="G143">
            <v>321381</v>
          </cell>
          <cell r="I143">
            <v>555</v>
          </cell>
          <cell r="J143">
            <v>2751</v>
          </cell>
          <cell r="K143">
            <v>78</v>
          </cell>
          <cell r="L143">
            <v>0</v>
          </cell>
        </row>
        <row r="144">
          <cell r="C144">
            <v>309572</v>
          </cell>
          <cell r="D144">
            <v>135854</v>
          </cell>
          <cell r="G144">
            <v>317392</v>
          </cell>
          <cell r="I144">
            <v>493</v>
          </cell>
          <cell r="J144">
            <v>2691</v>
          </cell>
          <cell r="K144">
            <v>75</v>
          </cell>
          <cell r="L144">
            <v>0</v>
          </cell>
        </row>
        <row r="145">
          <cell r="C145">
            <v>317199</v>
          </cell>
          <cell r="D145">
            <v>134603</v>
          </cell>
          <cell r="G145">
            <v>318149</v>
          </cell>
          <cell r="I145">
            <v>460</v>
          </cell>
          <cell r="J145">
            <v>2665</v>
          </cell>
          <cell r="K145">
            <v>69</v>
          </cell>
          <cell r="L14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s"/>
      <sheetName val="Imóveis b"/>
      <sheetName val="Cotas Comerc."/>
      <sheetName val="Contemplações"/>
      <sheetName val="Contemp. Acumul"/>
      <sheetName val="Ñ-Contemp."/>
      <sheetName val="Cotas a Subst"/>
      <sheetName val="Particip. Ativ. em Dia"/>
      <sheetName val="Inadimp. Contemp."/>
      <sheetName val="Inadimp. Ñ-Contemp."/>
      <sheetName val="Inadimp. Consol."/>
      <sheetName val="Participantes Ativos"/>
      <sheetName val="Part. Excluído"/>
      <sheetName val="Part. Quitado"/>
      <sheetName val="Bens Pendentes"/>
      <sheetName val="Tx. Adm."/>
      <sheetName val="Σ Contemplações 12 meses"/>
      <sheetName val="Bens entregues"/>
      <sheetName val="Patrimonio Liq."/>
      <sheetName val="COTAS"/>
      <sheetName val="PARTICIPANTES"/>
      <sheetName val="PARTICIPANTES-COTAS"/>
      <sheetName val="PARTICIP.-COTAS %"/>
      <sheetName val="Dias"/>
      <sheetName val="Índices de Preços"/>
      <sheetName val="Índices de Preços Bacen"/>
      <sheetName val="Anfavea VP"/>
      <sheetName val="Fenabrave VP"/>
      <sheetName val="Anfavea VL"/>
      <sheetName val="Abraciclo"/>
      <sheetName val="Imóveis"/>
      <sheetName val="I-Grupos"/>
      <sheetName val="II-Imóveis b"/>
      <sheetName val="III-Cotas Comerc."/>
      <sheetName val="IV-Contemplações"/>
      <sheetName val="V-Contemp. Acumul"/>
      <sheetName val="VI-Ñ-Contemp."/>
      <sheetName val="VII-Cotas a Subst"/>
      <sheetName val="VIII-Particip. Ativ. em Dia"/>
      <sheetName val="IX-Inadimp. Contemp."/>
      <sheetName val="X-Inadimp. Ñ-Contemp."/>
      <sheetName val="XI-Inadimp. Consol."/>
      <sheetName val="XII-Participantes Ativos"/>
      <sheetName val="XIII-Part. Excluído"/>
      <sheetName val="XIV-Part. Quitado"/>
      <sheetName val="XV-Bens Pendentes"/>
      <sheetName val="XVI-Tx. Adm."/>
      <sheetName val="XVII-ΣContemplações 12 meses"/>
      <sheetName val="XVIII-Bens entregues"/>
      <sheetName val="XIX-Patrimonio Liq."/>
      <sheetName val="XX-COTAS"/>
      <sheetName val="XXI-PARTICIPANTES"/>
      <sheetName val="XXII-Anfavea VL"/>
      <sheetName val="XXIII-Abraciclo"/>
      <sheetName val="XXIV-Imó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47">
          <cell r="C147">
            <v>13076</v>
          </cell>
          <cell r="D147">
            <v>2283</v>
          </cell>
          <cell r="I147">
            <v>0</v>
          </cell>
          <cell r="J147">
            <v>74</v>
          </cell>
          <cell r="K147">
            <v>0</v>
          </cell>
          <cell r="L147">
            <v>0</v>
          </cell>
        </row>
        <row r="148">
          <cell r="C148">
            <v>13352</v>
          </cell>
          <cell r="D148">
            <v>1938</v>
          </cell>
          <cell r="I148">
            <v>0</v>
          </cell>
          <cell r="J148">
            <v>26</v>
          </cell>
          <cell r="K148">
            <v>0</v>
          </cell>
          <cell r="L148">
            <v>0</v>
          </cell>
        </row>
        <row r="149">
          <cell r="C149">
            <v>16360</v>
          </cell>
          <cell r="D149">
            <v>2707</v>
          </cell>
          <cell r="I149">
            <v>0</v>
          </cell>
          <cell r="J149">
            <v>25</v>
          </cell>
          <cell r="K149">
            <v>0</v>
          </cell>
          <cell r="L149">
            <v>0</v>
          </cell>
        </row>
        <row r="150">
          <cell r="C150">
            <v>19781</v>
          </cell>
          <cell r="D150">
            <v>2406</v>
          </cell>
          <cell r="I150">
            <v>0</v>
          </cell>
          <cell r="J150">
            <v>278</v>
          </cell>
          <cell r="K150">
            <v>3</v>
          </cell>
          <cell r="L150">
            <v>0</v>
          </cell>
        </row>
        <row r="151">
          <cell r="C151">
            <v>21390</v>
          </cell>
          <cell r="D151">
            <v>3855</v>
          </cell>
          <cell r="I151">
            <v>0</v>
          </cell>
          <cell r="J151">
            <v>92</v>
          </cell>
          <cell r="K151">
            <v>0</v>
          </cell>
          <cell r="L151">
            <v>0</v>
          </cell>
        </row>
        <row r="152">
          <cell r="C152">
            <v>18508</v>
          </cell>
          <cell r="D152">
            <v>4055</v>
          </cell>
          <cell r="I152">
            <v>0</v>
          </cell>
          <cell r="J152">
            <v>19</v>
          </cell>
          <cell r="K152">
            <v>0</v>
          </cell>
          <cell r="L152">
            <v>0</v>
          </cell>
        </row>
      </sheetData>
      <sheetData sheetId="34" refreshError="1">
        <row r="147">
          <cell r="C147">
            <v>3067</v>
          </cell>
          <cell r="D147">
            <v>1816</v>
          </cell>
          <cell r="G147">
            <v>12852</v>
          </cell>
          <cell r="I147">
            <v>5</v>
          </cell>
          <cell r="J147">
            <v>53</v>
          </cell>
          <cell r="K147">
            <v>3</v>
          </cell>
          <cell r="L147">
            <v>0</v>
          </cell>
        </row>
        <row r="148">
          <cell r="C148">
            <v>3225</v>
          </cell>
          <cell r="D148">
            <v>1778</v>
          </cell>
          <cell r="G148">
            <v>11852</v>
          </cell>
          <cell r="I148">
            <v>4</v>
          </cell>
          <cell r="J148">
            <v>56</v>
          </cell>
          <cell r="K148">
            <v>4</v>
          </cell>
          <cell r="L148">
            <v>0</v>
          </cell>
        </row>
        <row r="149">
          <cell r="C149">
            <v>3310</v>
          </cell>
          <cell r="D149">
            <v>1656</v>
          </cell>
          <cell r="G149">
            <v>12711</v>
          </cell>
          <cell r="I149">
            <v>4</v>
          </cell>
          <cell r="J149">
            <v>56</v>
          </cell>
          <cell r="K149">
            <v>1</v>
          </cell>
          <cell r="L149">
            <v>0</v>
          </cell>
        </row>
        <row r="150">
          <cell r="C150">
            <v>3319</v>
          </cell>
          <cell r="D150">
            <v>1734</v>
          </cell>
          <cell r="G150">
            <v>12899</v>
          </cell>
          <cell r="I150">
            <v>4</v>
          </cell>
          <cell r="J150">
            <v>39</v>
          </cell>
          <cell r="K150">
            <v>0</v>
          </cell>
          <cell r="L150">
            <v>0</v>
          </cell>
        </row>
        <row r="151">
          <cell r="C151">
            <v>3697</v>
          </cell>
          <cell r="D151">
            <v>1721</v>
          </cell>
          <cell r="G151">
            <v>13475</v>
          </cell>
          <cell r="I151">
            <v>0</v>
          </cell>
          <cell r="J151">
            <v>53</v>
          </cell>
          <cell r="K151">
            <v>3</v>
          </cell>
          <cell r="L151">
            <v>0</v>
          </cell>
        </row>
        <row r="152">
          <cell r="C152">
            <v>3482</v>
          </cell>
          <cell r="D152">
            <v>1690</v>
          </cell>
          <cell r="G152">
            <v>12707</v>
          </cell>
          <cell r="I152">
            <v>2</v>
          </cell>
          <cell r="J152">
            <v>50</v>
          </cell>
          <cell r="K152">
            <v>3</v>
          </cell>
          <cell r="L152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47">
          <cell r="C147">
            <v>315823</v>
          </cell>
          <cell r="D147">
            <v>133499</v>
          </cell>
          <cell r="G147">
            <v>319672</v>
          </cell>
          <cell r="I147">
            <v>395</v>
          </cell>
          <cell r="J147">
            <v>2601</v>
          </cell>
          <cell r="K147">
            <v>63</v>
          </cell>
          <cell r="L147">
            <v>0</v>
          </cell>
        </row>
        <row r="148">
          <cell r="C148">
            <v>317515</v>
          </cell>
          <cell r="D148">
            <v>132489</v>
          </cell>
          <cell r="G148">
            <v>316771</v>
          </cell>
          <cell r="I148">
            <v>326</v>
          </cell>
          <cell r="J148">
            <v>2576</v>
          </cell>
          <cell r="K148">
            <v>60</v>
          </cell>
          <cell r="L148">
            <v>0</v>
          </cell>
        </row>
        <row r="149">
          <cell r="C149">
            <v>325990</v>
          </cell>
          <cell r="D149">
            <v>131585</v>
          </cell>
          <cell r="G149">
            <v>316806</v>
          </cell>
          <cell r="I149">
            <v>275</v>
          </cell>
          <cell r="J149">
            <v>2547</v>
          </cell>
          <cell r="K149">
            <v>57</v>
          </cell>
          <cell r="L149">
            <v>0</v>
          </cell>
        </row>
        <row r="150">
          <cell r="C150">
            <v>333720</v>
          </cell>
          <cell r="D150">
            <v>130195</v>
          </cell>
          <cell r="G150">
            <v>316876</v>
          </cell>
          <cell r="I150">
            <v>250</v>
          </cell>
          <cell r="J150">
            <v>2761</v>
          </cell>
          <cell r="K150">
            <v>56</v>
          </cell>
          <cell r="L150">
            <v>0</v>
          </cell>
        </row>
        <row r="151">
          <cell r="C151">
            <v>347930</v>
          </cell>
          <cell r="D151">
            <v>131210</v>
          </cell>
          <cell r="G151">
            <v>316743</v>
          </cell>
          <cell r="I151">
            <v>132</v>
          </cell>
          <cell r="J151">
            <v>2751</v>
          </cell>
          <cell r="K151">
            <v>55</v>
          </cell>
          <cell r="L151">
            <v>0</v>
          </cell>
        </row>
        <row r="152">
          <cell r="C152">
            <v>356706</v>
          </cell>
          <cell r="D152">
            <v>130790</v>
          </cell>
          <cell r="G152">
            <v>321316</v>
          </cell>
          <cell r="I152">
            <v>105</v>
          </cell>
          <cell r="J152">
            <v>2721</v>
          </cell>
          <cell r="K152">
            <v>52</v>
          </cell>
          <cell r="L15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744"/>
  <sheetViews>
    <sheetView topLeftCell="A678" zoomScale="115" zoomScaleNormal="115" zoomScaleSheetLayoutView="85" workbookViewId="0">
      <selection activeCell="G708" sqref="G708"/>
    </sheetView>
  </sheetViews>
  <sheetFormatPr defaultColWidth="9.140625" defaultRowHeight="12" x14ac:dyDescent="0.2"/>
  <cols>
    <col min="1" max="1" width="20.42578125" style="46" customWidth="1"/>
    <col min="2" max="2" width="16.140625" style="45" bestFit="1" customWidth="1"/>
    <col min="3" max="3" width="16.42578125" style="45" customWidth="1"/>
    <col min="4" max="8" width="14.85546875" style="45" bestFit="1" customWidth="1"/>
    <col min="9" max="13" width="14.85546875" style="46" bestFit="1" customWidth="1"/>
    <col min="14" max="14" width="15.7109375" style="46" bestFit="1" customWidth="1"/>
    <col min="15" max="15" width="15.85546875" style="67" bestFit="1" customWidth="1"/>
    <col min="16" max="16" width="15.85546875" style="31" bestFit="1" customWidth="1"/>
    <col min="17" max="16384" width="9.140625" style="31"/>
  </cols>
  <sheetData>
    <row r="1" spans="1:14" x14ac:dyDescent="0.2">
      <c r="A1" s="116" t="s">
        <v>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">
      <c r="A2" s="60"/>
      <c r="B2" s="39" t="s">
        <v>38</v>
      </c>
      <c r="C2" s="39" t="s">
        <v>39</v>
      </c>
      <c r="D2" s="39" t="s">
        <v>40</v>
      </c>
      <c r="E2" s="39" t="s">
        <v>37</v>
      </c>
      <c r="F2" s="39" t="s">
        <v>41</v>
      </c>
      <c r="G2" s="39" t="s">
        <v>42</v>
      </c>
      <c r="H2" s="39" t="s">
        <v>50</v>
      </c>
      <c r="I2" s="39" t="s">
        <v>51</v>
      </c>
      <c r="J2" s="39" t="s">
        <v>52</v>
      </c>
      <c r="K2" s="39" t="s">
        <v>53</v>
      </c>
      <c r="L2" s="39" t="s">
        <v>55</v>
      </c>
      <c r="M2" s="39" t="s">
        <v>56</v>
      </c>
      <c r="N2" s="39" t="s">
        <v>48</v>
      </c>
    </row>
    <row r="3" spans="1:14" x14ac:dyDescent="0.2">
      <c r="A3" s="61" t="s">
        <v>43</v>
      </c>
      <c r="B3" s="40">
        <v>31912.393680663296</v>
      </c>
      <c r="C3" s="40">
        <v>34246.32341457875</v>
      </c>
      <c r="D3" s="40">
        <v>33659.040167420368</v>
      </c>
      <c r="E3" s="40">
        <v>33311.325525084998</v>
      </c>
      <c r="F3" s="40">
        <v>35306.918257954276</v>
      </c>
      <c r="G3" s="40">
        <v>27680.784791570713</v>
      </c>
      <c r="H3" s="40">
        <v>36550.121089887638</v>
      </c>
      <c r="I3" s="40">
        <v>37087.407869908981</v>
      </c>
      <c r="J3" s="40">
        <v>32039.811658814368</v>
      </c>
      <c r="K3" s="40">
        <v>31500.364943646226</v>
      </c>
      <c r="L3" s="40">
        <v>36130.91859036222</v>
      </c>
      <c r="M3" s="40">
        <v>36094.787671771861</v>
      </c>
      <c r="N3" s="40">
        <f t="shared" ref="N3:N9" si="0">N25/N14</f>
        <v>33821.493927683383</v>
      </c>
    </row>
    <row r="4" spans="1:14" x14ac:dyDescent="0.2">
      <c r="A4" s="61" t="s">
        <v>44</v>
      </c>
      <c r="B4" s="40">
        <v>101712.59714285715</v>
      </c>
      <c r="C4" s="40">
        <v>103439.67125654451</v>
      </c>
      <c r="D4" s="40">
        <v>105833.64777777779</v>
      </c>
      <c r="E4" s="40">
        <v>103134.12392592592</v>
      </c>
      <c r="F4" s="40">
        <v>110734.78707182322</v>
      </c>
      <c r="G4" s="40">
        <v>106749.57333922262</v>
      </c>
      <c r="H4" s="40">
        <v>149996.35006226649</v>
      </c>
      <c r="I4" s="40">
        <v>145496.45956039848</v>
      </c>
      <c r="J4" s="40">
        <v>157805.46003920818</v>
      </c>
      <c r="K4" s="40">
        <v>159404.85826532816</v>
      </c>
      <c r="L4" s="40">
        <v>146285.83843009165</v>
      </c>
      <c r="M4" s="40">
        <v>144237.83669207036</v>
      </c>
      <c r="N4" s="40">
        <f t="shared" si="0"/>
        <v>129738.82884724511</v>
      </c>
    </row>
    <row r="5" spans="1:14" x14ac:dyDescent="0.2">
      <c r="A5" s="62" t="s">
        <v>45</v>
      </c>
      <c r="B5" s="41">
        <v>7952.1699612152552</v>
      </c>
      <c r="C5" s="41">
        <v>8292.851778367618</v>
      </c>
      <c r="D5" s="41">
        <v>8275.6231067615663</v>
      </c>
      <c r="E5" s="41">
        <v>8540.696382313532</v>
      </c>
      <c r="F5" s="41">
        <v>7849.2057238924053</v>
      </c>
      <c r="G5" s="41">
        <v>9797.2582707993479</v>
      </c>
      <c r="H5" s="41">
        <v>6973.2058907597502</v>
      </c>
      <c r="I5" s="41">
        <v>10056.060215064635</v>
      </c>
      <c r="J5" s="41">
        <v>9690.0196232362832</v>
      </c>
      <c r="K5" s="41">
        <v>9093.0750267054063</v>
      </c>
      <c r="L5" s="41">
        <v>10125.377295174099</v>
      </c>
      <c r="M5" s="41">
        <v>10326.872303348064</v>
      </c>
      <c r="N5" s="41">
        <f t="shared" si="0"/>
        <v>8911.6119551615666</v>
      </c>
    </row>
    <row r="6" spans="1:14" x14ac:dyDescent="0.2">
      <c r="A6" s="62" t="s">
        <v>46</v>
      </c>
      <c r="B6" s="41">
        <v>1470.3543370424991</v>
      </c>
      <c r="C6" s="41">
        <v>1379.4395048859933</v>
      </c>
      <c r="D6" s="41">
        <v>1515.6085859905907</v>
      </c>
      <c r="E6" s="41">
        <v>1397.8148285751533</v>
      </c>
      <c r="F6" s="41">
        <v>2571.3054757822547</v>
      </c>
      <c r="G6" s="41">
        <v>1535.3531272010141</v>
      </c>
      <c r="H6" s="41">
        <v>1665.875532126847</v>
      </c>
      <c r="I6" s="41">
        <v>2648.4089209752615</v>
      </c>
      <c r="J6" s="41">
        <v>3111.6156412538348</v>
      </c>
      <c r="K6" s="41">
        <v>4804.8389398336376</v>
      </c>
      <c r="L6" s="41">
        <v>5297.8154150605687</v>
      </c>
      <c r="M6" s="41">
        <v>5792.7903092896768</v>
      </c>
      <c r="N6" s="41">
        <f t="shared" si="0"/>
        <v>2635.7419603428616</v>
      </c>
    </row>
    <row r="7" spans="1:14" x14ac:dyDescent="0.2">
      <c r="A7" s="61" t="s">
        <v>47</v>
      </c>
      <c r="B7" s="40">
        <v>73720.480634095642</v>
      </c>
      <c r="C7" s="40">
        <v>87410.362631004362</v>
      </c>
      <c r="D7" s="40">
        <v>85749.223599105811</v>
      </c>
      <c r="E7" s="40">
        <v>77227.560485714275</v>
      </c>
      <c r="F7" s="40">
        <v>82224.001548797736</v>
      </c>
      <c r="G7" s="40">
        <v>89478.866654302677</v>
      </c>
      <c r="H7" s="40">
        <v>71083.173788467277</v>
      </c>
      <c r="I7" s="40">
        <v>83032.255302308622</v>
      </c>
      <c r="J7" s="40">
        <v>83654.997217075943</v>
      </c>
      <c r="K7" s="40">
        <v>87345.328177677904</v>
      </c>
      <c r="L7" s="40">
        <v>89441.616053942169</v>
      </c>
      <c r="M7" s="40">
        <v>85595.626563622645</v>
      </c>
      <c r="N7" s="40">
        <f t="shared" si="0"/>
        <v>83255.532026163579</v>
      </c>
    </row>
    <row r="8" spans="1:14" x14ac:dyDescent="0.2">
      <c r="A8" s="61" t="s">
        <v>61</v>
      </c>
      <c r="B8" s="40">
        <v>0</v>
      </c>
      <c r="C8" s="40">
        <v>0</v>
      </c>
      <c r="D8" s="40">
        <v>0</v>
      </c>
      <c r="E8" s="40">
        <v>5225</v>
      </c>
      <c r="F8" s="40">
        <v>4497</v>
      </c>
      <c r="G8" s="40">
        <v>5045</v>
      </c>
      <c r="H8" s="40">
        <v>5493</v>
      </c>
      <c r="I8" s="40">
        <v>6936</v>
      </c>
      <c r="J8" s="40">
        <v>4764</v>
      </c>
      <c r="K8" s="40">
        <v>4613</v>
      </c>
      <c r="L8" s="40">
        <v>5653</v>
      </c>
      <c r="M8" s="40">
        <v>6673</v>
      </c>
      <c r="N8" s="40">
        <f t="shared" si="0"/>
        <v>5349.5031616982833</v>
      </c>
    </row>
    <row r="9" spans="1:14" ht="12.75" thickBot="1" x14ac:dyDescent="0.25">
      <c r="A9" s="63" t="s">
        <v>49</v>
      </c>
      <c r="B9" s="42">
        <f t="shared" ref="B9:G9" si="1">B31/B20</f>
        <v>19187.950748474454</v>
      </c>
      <c r="C9" s="42">
        <f t="shared" si="1"/>
        <v>22472.013436476442</v>
      </c>
      <c r="D9" s="42">
        <f t="shared" si="1"/>
        <v>26321.191661371733</v>
      </c>
      <c r="E9" s="42">
        <f t="shared" si="1"/>
        <v>22617.328865423726</v>
      </c>
      <c r="F9" s="42">
        <f t="shared" si="1"/>
        <v>23249.91600852392</v>
      </c>
      <c r="G9" s="42">
        <f t="shared" si="1"/>
        <v>24508.2347931357</v>
      </c>
      <c r="H9" s="42">
        <f t="shared" ref="H9:M9" si="2">H31/H20</f>
        <v>22424.427073722545</v>
      </c>
      <c r="I9" s="42">
        <f t="shared" si="2"/>
        <v>28122.864517584487</v>
      </c>
      <c r="J9" s="42">
        <f t="shared" si="2"/>
        <v>25324.943178357575</v>
      </c>
      <c r="K9" s="42">
        <f t="shared" si="2"/>
        <v>25994.035257503263</v>
      </c>
      <c r="L9" s="42">
        <f t="shared" si="2"/>
        <v>26974.590895795864</v>
      </c>
      <c r="M9" s="42">
        <f t="shared" si="2"/>
        <v>27722.119832655291</v>
      </c>
      <c r="N9" s="42">
        <f t="shared" si="0"/>
        <v>24682.155466817439</v>
      </c>
    </row>
    <row r="10" spans="1:14" ht="12.75" thickTop="1" x14ac:dyDescent="0.2">
      <c r="A10" s="64" t="s">
        <v>54</v>
      </c>
      <c r="B10" s="41"/>
      <c r="C10" s="41"/>
      <c r="D10" s="41"/>
      <c r="E10" s="41"/>
      <c r="F10" s="41"/>
      <c r="G10" s="43"/>
      <c r="H10" s="43"/>
      <c r="I10" s="43"/>
      <c r="J10" s="43"/>
      <c r="K10" s="43"/>
      <c r="L10" s="43"/>
      <c r="M10" s="43"/>
      <c r="N10" s="44"/>
    </row>
    <row r="12" spans="1:14" x14ac:dyDescent="0.2">
      <c r="A12" s="116" t="s">
        <v>35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x14ac:dyDescent="0.2">
      <c r="A13" s="60"/>
      <c r="B13" s="39" t="s">
        <v>38</v>
      </c>
      <c r="C13" s="39" t="s">
        <v>39</v>
      </c>
      <c r="D13" s="39" t="s">
        <v>40</v>
      </c>
      <c r="E13" s="39" t="s">
        <v>37</v>
      </c>
      <c r="F13" s="39" t="s">
        <v>41</v>
      </c>
      <c r="G13" s="39" t="s">
        <v>42</v>
      </c>
      <c r="H13" s="39" t="s">
        <v>50</v>
      </c>
      <c r="I13" s="39" t="s">
        <v>51</v>
      </c>
      <c r="J13" s="39" t="s">
        <v>52</v>
      </c>
      <c r="K13" s="39" t="s">
        <v>53</v>
      </c>
      <c r="L13" s="39" t="s">
        <v>55</v>
      </c>
      <c r="M13" s="39" t="s">
        <v>56</v>
      </c>
      <c r="N13" s="39" t="s">
        <v>48</v>
      </c>
    </row>
    <row r="14" spans="1:14" x14ac:dyDescent="0.2">
      <c r="A14" s="61" t="s">
        <v>43</v>
      </c>
      <c r="B14" s="47">
        <v>26850</v>
      </c>
      <c r="C14" s="47">
        <v>29115</v>
      </c>
      <c r="D14" s="47">
        <v>31225</v>
      </c>
      <c r="E14" s="47">
        <v>33175</v>
      </c>
      <c r="F14" s="47">
        <v>33839</v>
      </c>
      <c r="G14" s="47">
        <v>42176</v>
      </c>
      <c r="H14" s="47">
        <v>37846</v>
      </c>
      <c r="I14" s="47">
        <v>53054</v>
      </c>
      <c r="J14" s="47">
        <v>37040</v>
      </c>
      <c r="K14" s="47">
        <v>48282</v>
      </c>
      <c r="L14" s="47">
        <v>40202</v>
      </c>
      <c r="M14" s="47">
        <v>34441</v>
      </c>
      <c r="N14" s="47">
        <f>SUM(B14:M14)</f>
        <v>447245</v>
      </c>
    </row>
    <row r="15" spans="1:14" x14ac:dyDescent="0.2">
      <c r="A15" s="61" t="s">
        <v>44</v>
      </c>
      <c r="B15" s="47">
        <v>2466</v>
      </c>
      <c r="C15" s="47">
        <v>3241</v>
      </c>
      <c r="D15" s="47">
        <v>2903</v>
      </c>
      <c r="E15" s="47">
        <v>3221</v>
      </c>
      <c r="F15" s="47">
        <v>3563</v>
      </c>
      <c r="G15" s="47">
        <v>4083</v>
      </c>
      <c r="H15" s="47">
        <v>3342</v>
      </c>
      <c r="I15" s="47">
        <v>4197</v>
      </c>
      <c r="J15" s="47">
        <v>4213</v>
      </c>
      <c r="K15" s="47">
        <v>3701</v>
      </c>
      <c r="L15" s="47">
        <v>3607</v>
      </c>
      <c r="M15" s="47">
        <v>3411</v>
      </c>
      <c r="N15" s="47">
        <f t="shared" ref="N15:N20" si="3">SUM(B15:M15)</f>
        <v>41948</v>
      </c>
    </row>
    <row r="16" spans="1:14" x14ac:dyDescent="0.2">
      <c r="A16" s="62" t="s">
        <v>45</v>
      </c>
      <c r="B16" s="48">
        <v>91506</v>
      </c>
      <c r="C16" s="48">
        <v>89533</v>
      </c>
      <c r="D16" s="48">
        <v>85831</v>
      </c>
      <c r="E16" s="48">
        <v>94867</v>
      </c>
      <c r="F16" s="48">
        <v>97402</v>
      </c>
      <c r="G16" s="48">
        <v>100244</v>
      </c>
      <c r="H16" s="48">
        <v>111495</v>
      </c>
      <c r="I16" s="48">
        <v>96915</v>
      </c>
      <c r="J16" s="48">
        <v>106610</v>
      </c>
      <c r="K16" s="48">
        <v>96430</v>
      </c>
      <c r="L16" s="48">
        <v>104031</v>
      </c>
      <c r="M16" s="48">
        <v>89117</v>
      </c>
      <c r="N16" s="48">
        <f t="shared" si="3"/>
        <v>1163981</v>
      </c>
    </row>
    <row r="17" spans="1:14" x14ac:dyDescent="0.2">
      <c r="A17" s="62" t="s">
        <v>46</v>
      </c>
      <c r="B17" s="48">
        <v>9068</v>
      </c>
      <c r="C17" s="48">
        <v>9349</v>
      </c>
      <c r="D17" s="48">
        <v>9575</v>
      </c>
      <c r="E17" s="48">
        <v>9014</v>
      </c>
      <c r="F17" s="48">
        <v>6121</v>
      </c>
      <c r="G17" s="48">
        <v>8554</v>
      </c>
      <c r="H17" s="48">
        <v>5550</v>
      </c>
      <c r="I17" s="48">
        <v>9497</v>
      </c>
      <c r="J17" s="48">
        <v>8857</v>
      </c>
      <c r="K17" s="48">
        <v>5603</v>
      </c>
      <c r="L17" s="48">
        <v>7883</v>
      </c>
      <c r="M17" s="48">
        <v>6941</v>
      </c>
      <c r="N17" s="48">
        <f t="shared" si="3"/>
        <v>96012</v>
      </c>
    </row>
    <row r="18" spans="1:14" x14ac:dyDescent="0.2">
      <c r="A18" s="61" t="s">
        <v>47</v>
      </c>
      <c r="B18" s="47">
        <v>11803</v>
      </c>
      <c r="C18" s="47">
        <v>13266</v>
      </c>
      <c r="D18" s="47">
        <v>22320</v>
      </c>
      <c r="E18" s="47">
        <v>16742</v>
      </c>
      <c r="F18" s="47">
        <v>15470</v>
      </c>
      <c r="G18" s="47">
        <v>18644</v>
      </c>
      <c r="H18" s="47">
        <v>18148</v>
      </c>
      <c r="I18" s="47">
        <v>18770</v>
      </c>
      <c r="J18" s="47">
        <v>18289</v>
      </c>
      <c r="K18" s="47">
        <v>16305</v>
      </c>
      <c r="L18" s="47">
        <v>18156</v>
      </c>
      <c r="M18" s="47">
        <v>17694</v>
      </c>
      <c r="N18" s="47">
        <f t="shared" si="3"/>
        <v>205607</v>
      </c>
    </row>
    <row r="19" spans="1:14" x14ac:dyDescent="0.2">
      <c r="A19" s="61" t="s">
        <v>61</v>
      </c>
      <c r="B19" s="47">
        <v>0</v>
      </c>
      <c r="C19" s="47">
        <v>0</v>
      </c>
      <c r="D19" s="47">
        <v>0</v>
      </c>
      <c r="E19" s="47">
        <v>99</v>
      </c>
      <c r="F19" s="47">
        <v>288</v>
      </c>
      <c r="G19" s="47">
        <v>499</v>
      </c>
      <c r="H19" s="47">
        <v>358</v>
      </c>
      <c r="I19" s="47">
        <v>283</v>
      </c>
      <c r="J19" s="47">
        <v>490</v>
      </c>
      <c r="K19" s="47">
        <v>536</v>
      </c>
      <c r="L19" s="47">
        <v>417</v>
      </c>
      <c r="M19" s="47">
        <v>351</v>
      </c>
      <c r="N19" s="47">
        <f t="shared" si="3"/>
        <v>3321</v>
      </c>
    </row>
    <row r="20" spans="1:14" ht="12.75" thickBot="1" x14ac:dyDescent="0.25">
      <c r="A20" s="63" t="s">
        <v>48</v>
      </c>
      <c r="B20" s="49">
        <f>SUM(B14:B19)</f>
        <v>141693</v>
      </c>
      <c r="C20" s="49">
        <f t="shared" ref="C20:M20" si="4">SUM(C14:C19)</f>
        <v>144504</v>
      </c>
      <c r="D20" s="49">
        <f t="shared" si="4"/>
        <v>151854</v>
      </c>
      <c r="E20" s="49">
        <f t="shared" si="4"/>
        <v>157118</v>
      </c>
      <c r="F20" s="49">
        <f t="shared" si="4"/>
        <v>156683</v>
      </c>
      <c r="G20" s="49">
        <f t="shared" si="4"/>
        <v>174200</v>
      </c>
      <c r="H20" s="49">
        <f t="shared" si="4"/>
        <v>176739</v>
      </c>
      <c r="I20" s="49">
        <f t="shared" si="4"/>
        <v>182716</v>
      </c>
      <c r="J20" s="49">
        <f t="shared" si="4"/>
        <v>175499</v>
      </c>
      <c r="K20" s="49">
        <f t="shared" si="4"/>
        <v>170857</v>
      </c>
      <c r="L20" s="49">
        <f t="shared" si="4"/>
        <v>174296</v>
      </c>
      <c r="M20" s="49">
        <f t="shared" si="4"/>
        <v>151955</v>
      </c>
      <c r="N20" s="49">
        <f t="shared" si="3"/>
        <v>1958114</v>
      </c>
    </row>
    <row r="21" spans="1:14" ht="12.75" thickTop="1" x14ac:dyDescent="0.2">
      <c r="A21" s="64" t="s">
        <v>68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3" spans="1:14" x14ac:dyDescent="0.2">
      <c r="A23" s="117" t="s">
        <v>63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</row>
    <row r="24" spans="1:14" x14ac:dyDescent="0.2">
      <c r="A24" s="60"/>
      <c r="B24" s="39" t="s">
        <v>38</v>
      </c>
      <c r="C24" s="39" t="s">
        <v>39</v>
      </c>
      <c r="D24" s="39" t="s">
        <v>40</v>
      </c>
      <c r="E24" s="39" t="s">
        <v>37</v>
      </c>
      <c r="F24" s="39" t="s">
        <v>41</v>
      </c>
      <c r="G24" s="39" t="s">
        <v>42</v>
      </c>
      <c r="H24" s="39" t="s">
        <v>50</v>
      </c>
      <c r="I24" s="39" t="s">
        <v>51</v>
      </c>
      <c r="J24" s="39" t="s">
        <v>52</v>
      </c>
      <c r="K24" s="39" t="s">
        <v>53</v>
      </c>
      <c r="L24" s="39" t="s">
        <v>55</v>
      </c>
      <c r="M24" s="39" t="s">
        <v>56</v>
      </c>
      <c r="N24" s="39" t="s">
        <v>48</v>
      </c>
    </row>
    <row r="25" spans="1:14" x14ac:dyDescent="0.2">
      <c r="A25" s="61" t="s">
        <v>43</v>
      </c>
      <c r="B25" s="40">
        <f t="shared" ref="B25:M25" si="5">B14*B3</f>
        <v>856847770.32580948</v>
      </c>
      <c r="C25" s="40">
        <f t="shared" si="5"/>
        <v>997081706.2154603</v>
      </c>
      <c r="D25" s="40">
        <f t="shared" si="5"/>
        <v>1051003529.2277009</v>
      </c>
      <c r="E25" s="40">
        <f t="shared" si="5"/>
        <v>1105103224.2946949</v>
      </c>
      <c r="F25" s="40">
        <f t="shared" si="5"/>
        <v>1194750806.9309146</v>
      </c>
      <c r="G25" s="40">
        <f t="shared" si="5"/>
        <v>1167464779.3692863</v>
      </c>
      <c r="H25" s="40">
        <f t="shared" si="5"/>
        <v>1383275882.7678876</v>
      </c>
      <c r="I25" s="40">
        <f t="shared" si="5"/>
        <v>1967635337.130151</v>
      </c>
      <c r="J25" s="40">
        <f t="shared" si="5"/>
        <v>1186754623.8424842</v>
      </c>
      <c r="K25" s="40">
        <f t="shared" si="5"/>
        <v>1520900620.2091269</v>
      </c>
      <c r="L25" s="40">
        <f t="shared" si="5"/>
        <v>1452535189.1697419</v>
      </c>
      <c r="M25" s="40">
        <f t="shared" si="5"/>
        <v>1243140582.2034945</v>
      </c>
      <c r="N25" s="40">
        <f t="shared" ref="N25:N30" si="6">SUM(B25:M25)</f>
        <v>15126494051.686754</v>
      </c>
    </row>
    <row r="26" spans="1:14" x14ac:dyDescent="0.2">
      <c r="A26" s="61" t="s">
        <v>44</v>
      </c>
      <c r="B26" s="40">
        <f t="shared" ref="B26:M26" si="7">B15*B4</f>
        <v>250823264.55428573</v>
      </c>
      <c r="C26" s="40">
        <f t="shared" si="7"/>
        <v>335247974.54246074</v>
      </c>
      <c r="D26" s="40">
        <f t="shared" si="7"/>
        <v>307235079.49888891</v>
      </c>
      <c r="E26" s="40">
        <f t="shared" si="7"/>
        <v>332195013.16540736</v>
      </c>
      <c r="F26" s="40">
        <f t="shared" si="7"/>
        <v>394548046.33690614</v>
      </c>
      <c r="G26" s="40">
        <f t="shared" si="7"/>
        <v>435858507.94404596</v>
      </c>
      <c r="H26" s="40">
        <f t="shared" si="7"/>
        <v>501287801.90809458</v>
      </c>
      <c r="I26" s="40">
        <f t="shared" si="7"/>
        <v>610648640.77499247</v>
      </c>
      <c r="J26" s="40">
        <f t="shared" si="7"/>
        <v>664834403.14518404</v>
      </c>
      <c r="K26" s="40">
        <f t="shared" si="7"/>
        <v>589957380.43997955</v>
      </c>
      <c r="L26" s="40">
        <f t="shared" si="7"/>
        <v>527653019.21734059</v>
      </c>
      <c r="M26" s="40">
        <f t="shared" si="7"/>
        <v>491995260.95665199</v>
      </c>
      <c r="N26" s="40">
        <f t="shared" si="6"/>
        <v>5442284392.4842377</v>
      </c>
    </row>
    <row r="27" spans="1:14" x14ac:dyDescent="0.2">
      <c r="A27" s="62" t="s">
        <v>45</v>
      </c>
      <c r="B27" s="41">
        <f t="shared" ref="B27:M27" si="8">B16*B5</f>
        <v>727671264.47096312</v>
      </c>
      <c r="C27" s="41">
        <f t="shared" si="8"/>
        <v>742483898.2725879</v>
      </c>
      <c r="D27" s="41">
        <f t="shared" si="8"/>
        <v>710305006.87645197</v>
      </c>
      <c r="E27" s="41">
        <f t="shared" si="8"/>
        <v>810230243.70093787</v>
      </c>
      <c r="F27" s="41">
        <f t="shared" si="8"/>
        <v>764528335.91856802</v>
      </c>
      <c r="G27" s="41">
        <f t="shared" si="8"/>
        <v>982116358.09800982</v>
      </c>
      <c r="H27" s="41">
        <f t="shared" si="8"/>
        <v>777477590.79025841</v>
      </c>
      <c r="I27" s="41">
        <f t="shared" si="8"/>
        <v>974583075.74298918</v>
      </c>
      <c r="J27" s="41">
        <f t="shared" si="8"/>
        <v>1033052992.0332202</v>
      </c>
      <c r="K27" s="41">
        <f t="shared" si="8"/>
        <v>876845224.82520235</v>
      </c>
      <c r="L27" s="41">
        <f t="shared" si="8"/>
        <v>1053353125.3942567</v>
      </c>
      <c r="M27" s="41">
        <f t="shared" si="8"/>
        <v>920299879.05746937</v>
      </c>
      <c r="N27" s="41">
        <f t="shared" si="6"/>
        <v>10372946995.180916</v>
      </c>
    </row>
    <row r="28" spans="1:14" x14ac:dyDescent="0.2">
      <c r="A28" s="62" t="s">
        <v>46</v>
      </c>
      <c r="B28" s="41">
        <f t="shared" ref="B28:M28" si="9">B17*B6</f>
        <v>13333173.128301382</v>
      </c>
      <c r="C28" s="41">
        <f t="shared" si="9"/>
        <v>12896379.931179151</v>
      </c>
      <c r="D28" s="41">
        <f t="shared" si="9"/>
        <v>14511952.210859906</v>
      </c>
      <c r="E28" s="41">
        <f t="shared" si="9"/>
        <v>12599902.864776433</v>
      </c>
      <c r="F28" s="41">
        <f t="shared" si="9"/>
        <v>15738960.81726318</v>
      </c>
      <c r="G28" s="41">
        <f t="shared" si="9"/>
        <v>13133410.650077475</v>
      </c>
      <c r="H28" s="41">
        <f t="shared" si="9"/>
        <v>9245609.2033040002</v>
      </c>
      <c r="I28" s="41">
        <f t="shared" si="9"/>
        <v>25151939.522502057</v>
      </c>
      <c r="J28" s="41">
        <f t="shared" si="9"/>
        <v>27559579.734585214</v>
      </c>
      <c r="K28" s="41">
        <f t="shared" si="9"/>
        <v>26921512.579887871</v>
      </c>
      <c r="L28" s="41">
        <f t="shared" si="9"/>
        <v>41762678.916922465</v>
      </c>
      <c r="M28" s="41">
        <f t="shared" si="9"/>
        <v>40207757.53677965</v>
      </c>
      <c r="N28" s="41">
        <f t="shared" si="6"/>
        <v>253062857.09643883</v>
      </c>
    </row>
    <row r="29" spans="1:14" x14ac:dyDescent="0.2">
      <c r="A29" s="61" t="s">
        <v>47</v>
      </c>
      <c r="B29" s="40">
        <f t="shared" ref="B29:M29" si="10">B18*B7</f>
        <v>870122832.92423081</v>
      </c>
      <c r="C29" s="40">
        <f t="shared" si="10"/>
        <v>1159585870.6629038</v>
      </c>
      <c r="D29" s="40">
        <f t="shared" si="10"/>
        <v>1913922670.7320416</v>
      </c>
      <c r="E29" s="40">
        <f t="shared" si="10"/>
        <v>1292943817.6518283</v>
      </c>
      <c r="F29" s="40">
        <f t="shared" si="10"/>
        <v>1272005303.9599011</v>
      </c>
      <c r="G29" s="40">
        <f t="shared" si="10"/>
        <v>1668243989.9028192</v>
      </c>
      <c r="H29" s="40">
        <f t="shared" si="10"/>
        <v>1290017437.9131041</v>
      </c>
      <c r="I29" s="40">
        <f t="shared" si="10"/>
        <v>1558515432.0243328</v>
      </c>
      <c r="J29" s="40">
        <f t="shared" si="10"/>
        <v>1529966244.103102</v>
      </c>
      <c r="K29" s="40">
        <f t="shared" si="10"/>
        <v>1424165575.9370382</v>
      </c>
      <c r="L29" s="40">
        <f t="shared" si="10"/>
        <v>1623901981.0753741</v>
      </c>
      <c r="M29" s="40">
        <f t="shared" si="10"/>
        <v>1514529016.416739</v>
      </c>
      <c r="N29" s="40">
        <f t="shared" si="6"/>
        <v>17117920173.303415</v>
      </c>
    </row>
    <row r="30" spans="1:14" x14ac:dyDescent="0.2">
      <c r="A30" s="61" t="s">
        <v>61</v>
      </c>
      <c r="B30" s="40">
        <f t="shared" ref="B30:M30" si="11">B19*B8</f>
        <v>0</v>
      </c>
      <c r="C30" s="40">
        <f t="shared" si="11"/>
        <v>0</v>
      </c>
      <c r="D30" s="40">
        <f t="shared" si="11"/>
        <v>0</v>
      </c>
      <c r="E30" s="40">
        <f t="shared" si="11"/>
        <v>517275</v>
      </c>
      <c r="F30" s="40">
        <f t="shared" si="11"/>
        <v>1295136</v>
      </c>
      <c r="G30" s="40">
        <f t="shared" si="11"/>
        <v>2517455</v>
      </c>
      <c r="H30" s="40">
        <f t="shared" si="11"/>
        <v>1966494</v>
      </c>
      <c r="I30" s="40">
        <f t="shared" si="11"/>
        <v>1962888</v>
      </c>
      <c r="J30" s="40">
        <f t="shared" si="11"/>
        <v>2334360</v>
      </c>
      <c r="K30" s="40">
        <f t="shared" si="11"/>
        <v>2472568</v>
      </c>
      <c r="L30" s="40">
        <f t="shared" si="11"/>
        <v>2357301</v>
      </c>
      <c r="M30" s="40">
        <f t="shared" si="11"/>
        <v>2342223</v>
      </c>
      <c r="N30" s="40">
        <f t="shared" si="6"/>
        <v>17765700</v>
      </c>
    </row>
    <row r="31" spans="1:14" ht="12.75" thickBot="1" x14ac:dyDescent="0.25">
      <c r="A31" s="63" t="s">
        <v>48</v>
      </c>
      <c r="B31" s="42">
        <f>SUM(B25:B30)</f>
        <v>2718798305.4035907</v>
      </c>
      <c r="C31" s="42">
        <f t="shared" ref="C31:N31" si="12">SUM(C25:C30)</f>
        <v>3247295829.6245918</v>
      </c>
      <c r="D31" s="42">
        <f t="shared" si="12"/>
        <v>3996978238.5459433</v>
      </c>
      <c r="E31" s="42">
        <f t="shared" si="12"/>
        <v>3553589476.6776452</v>
      </c>
      <c r="F31" s="42">
        <f t="shared" si="12"/>
        <v>3642866589.9635534</v>
      </c>
      <c r="G31" s="42">
        <f t="shared" si="12"/>
        <v>4269334500.9642386</v>
      </c>
      <c r="H31" s="42">
        <f t="shared" si="12"/>
        <v>3963270816.5826488</v>
      </c>
      <c r="I31" s="42">
        <f t="shared" si="12"/>
        <v>5138497313.1949673</v>
      </c>
      <c r="J31" s="42">
        <f t="shared" si="12"/>
        <v>4444502202.8585758</v>
      </c>
      <c r="K31" s="42">
        <f t="shared" si="12"/>
        <v>4441262881.9912348</v>
      </c>
      <c r="L31" s="42">
        <f t="shared" si="12"/>
        <v>4701563294.7736359</v>
      </c>
      <c r="M31" s="42">
        <f t="shared" si="12"/>
        <v>4212514719.1711349</v>
      </c>
      <c r="N31" s="42">
        <f t="shared" si="12"/>
        <v>48330474169.751762</v>
      </c>
    </row>
    <row r="32" spans="1:14" ht="12.75" thickTop="1" x14ac:dyDescent="0.2">
      <c r="A32" s="64" t="s">
        <v>69</v>
      </c>
      <c r="I32" s="51"/>
      <c r="J32" s="51"/>
      <c r="L32" s="51"/>
    </row>
    <row r="33" spans="1:18" x14ac:dyDescent="0.2">
      <c r="A33" s="64"/>
      <c r="H33" s="52"/>
    </row>
    <row r="34" spans="1:18" x14ac:dyDescent="0.2">
      <c r="A34" s="116" t="s">
        <v>64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8" x14ac:dyDescent="0.2">
      <c r="A35" s="60"/>
      <c r="B35" s="39" t="s">
        <v>38</v>
      </c>
      <c r="C35" s="39" t="s">
        <v>39</v>
      </c>
      <c r="D35" s="39" t="s">
        <v>40</v>
      </c>
      <c r="E35" s="39" t="s">
        <v>37</v>
      </c>
      <c r="F35" s="39" t="s">
        <v>41</v>
      </c>
      <c r="G35" s="39" t="s">
        <v>42</v>
      </c>
      <c r="H35" s="39" t="s">
        <v>50</v>
      </c>
      <c r="I35" s="39" t="s">
        <v>51</v>
      </c>
      <c r="J35" s="39" t="s">
        <v>52</v>
      </c>
      <c r="K35" s="39" t="s">
        <v>53</v>
      </c>
      <c r="L35" s="39" t="s">
        <v>55</v>
      </c>
      <c r="M35" s="39" t="s">
        <v>56</v>
      </c>
      <c r="N35" s="39" t="s">
        <v>48</v>
      </c>
    </row>
    <row r="36" spans="1:18" x14ac:dyDescent="0.2">
      <c r="A36" s="61" t="s">
        <v>43</v>
      </c>
      <c r="B36" s="53">
        <f>B25/B$31</f>
        <v>0.31515679873083308</v>
      </c>
      <c r="C36" s="53">
        <f t="shared" ref="C36:K36" si="13">C25/C$31</f>
        <v>0.30704985271721591</v>
      </c>
      <c r="D36" s="54">
        <f t="shared" si="13"/>
        <v>0.26294952499167085</v>
      </c>
      <c r="E36" s="54">
        <f t="shared" si="13"/>
        <v>0.31098224247554002</v>
      </c>
      <c r="F36" s="54">
        <f t="shared" si="13"/>
        <v>0.32796995921359501</v>
      </c>
      <c r="G36" s="54">
        <f t="shared" si="13"/>
        <v>0.27345357434644951</v>
      </c>
      <c r="H36" s="54">
        <f t="shared" si="13"/>
        <v>0.3490238105809344</v>
      </c>
      <c r="I36" s="54">
        <f t="shared" si="13"/>
        <v>0.38292037870245238</v>
      </c>
      <c r="J36" s="54">
        <f t="shared" si="13"/>
        <v>0.26701632031573702</v>
      </c>
      <c r="K36" s="54">
        <f t="shared" si="13"/>
        <v>0.34244778132278292</v>
      </c>
      <c r="L36" s="54">
        <f t="shared" ref="L36:N42" si="14">L25/L$31</f>
        <v>0.3089472794685999</v>
      </c>
      <c r="M36" s="54">
        <f t="shared" si="14"/>
        <v>0.29510652545520316</v>
      </c>
      <c r="N36" s="54">
        <f t="shared" si="14"/>
        <v>0.31298046029008053</v>
      </c>
    </row>
    <row r="37" spans="1:18" x14ac:dyDescent="0.2">
      <c r="A37" s="61" t="s">
        <v>44</v>
      </c>
      <c r="B37" s="54">
        <f t="shared" ref="B37:K37" si="15">B26/B$31</f>
        <v>9.2255193794911677E-2</v>
      </c>
      <c r="C37" s="54">
        <f t="shared" si="15"/>
        <v>0.10323912329885188</v>
      </c>
      <c r="D37" s="54">
        <f t="shared" si="15"/>
        <v>7.6866838186904332E-2</v>
      </c>
      <c r="E37" s="54">
        <f t="shared" si="15"/>
        <v>9.3481538975060841E-2</v>
      </c>
      <c r="F37" s="54">
        <f t="shared" si="15"/>
        <v>0.10830702596244501</v>
      </c>
      <c r="G37" s="54">
        <f t="shared" si="15"/>
        <v>0.10209050329638175</v>
      </c>
      <c r="H37" s="54">
        <f t="shared" si="15"/>
        <v>0.12648335809167152</v>
      </c>
      <c r="I37" s="54">
        <f t="shared" si="15"/>
        <v>0.11883797996876036</v>
      </c>
      <c r="J37" s="54">
        <f t="shared" si="15"/>
        <v>0.14958579674402719</v>
      </c>
      <c r="K37" s="54">
        <f t="shared" si="15"/>
        <v>0.13283550109861383</v>
      </c>
      <c r="L37" s="54">
        <f t="shared" si="14"/>
        <v>0.11222927059259026</v>
      </c>
      <c r="M37" s="54">
        <f t="shared" si="14"/>
        <v>0.1167937191335104</v>
      </c>
      <c r="N37" s="54">
        <f t="shared" si="14"/>
        <v>0.11260564863008027</v>
      </c>
    </row>
    <row r="38" spans="1:18" x14ac:dyDescent="0.2">
      <c r="A38" s="62" t="s">
        <v>45</v>
      </c>
      <c r="B38" s="55">
        <f t="shared" ref="B38:K38" si="16">B27/B$31</f>
        <v>0.2676444453509928</v>
      </c>
      <c r="C38" s="55">
        <f t="shared" si="16"/>
        <v>0.22864683023302615</v>
      </c>
      <c r="D38" s="55">
        <f t="shared" si="16"/>
        <v>0.17771050140489458</v>
      </c>
      <c r="E38" s="55">
        <f t="shared" si="16"/>
        <v>0.22800333269177897</v>
      </c>
      <c r="F38" s="55">
        <f t="shared" si="16"/>
        <v>0.20986997932477594</v>
      </c>
      <c r="G38" s="55">
        <f t="shared" si="16"/>
        <v>0.23003968367346167</v>
      </c>
      <c r="H38" s="55">
        <f t="shared" si="16"/>
        <v>0.19617069505753396</v>
      </c>
      <c r="I38" s="55">
        <f t="shared" si="16"/>
        <v>0.18966305056546229</v>
      </c>
      <c r="J38" s="55">
        <f t="shared" si="16"/>
        <v>0.23243390257941379</v>
      </c>
      <c r="K38" s="55">
        <f t="shared" si="16"/>
        <v>0.19743150723653399</v>
      </c>
      <c r="L38" s="55">
        <f t="shared" si="14"/>
        <v>0.22404316593274154</v>
      </c>
      <c r="M38" s="55">
        <f t="shared" si="14"/>
        <v>0.21846805065610544</v>
      </c>
      <c r="N38" s="55">
        <f t="shared" si="14"/>
        <v>0.21462539264042552</v>
      </c>
    </row>
    <row r="39" spans="1:18" x14ac:dyDescent="0.2">
      <c r="A39" s="62" t="s">
        <v>46</v>
      </c>
      <c r="B39" s="55">
        <f t="shared" ref="B39:K39" si="17">B28/B$31</f>
        <v>4.9040685003377427E-3</v>
      </c>
      <c r="C39" s="55">
        <f t="shared" si="17"/>
        <v>3.971421332644662E-3</v>
      </c>
      <c r="D39" s="55">
        <f t="shared" si="17"/>
        <v>3.630730853350654E-3</v>
      </c>
      <c r="E39" s="55">
        <f t="shared" si="17"/>
        <v>3.545683300637318E-3</v>
      </c>
      <c r="F39" s="55">
        <f t="shared" si="17"/>
        <v>4.3204878434542531E-3</v>
      </c>
      <c r="G39" s="55">
        <f t="shared" si="17"/>
        <v>3.0762196419866529E-3</v>
      </c>
      <c r="H39" s="55">
        <f t="shared" si="17"/>
        <v>2.3328229715263503E-3</v>
      </c>
      <c r="I39" s="55">
        <f t="shared" si="17"/>
        <v>4.8948044514716925E-3</v>
      </c>
      <c r="J39" s="55">
        <f t="shared" si="17"/>
        <v>6.2008248565744179E-3</v>
      </c>
      <c r="K39" s="55">
        <f t="shared" si="17"/>
        <v>6.0616795932191348E-3</v>
      </c>
      <c r="L39" s="55">
        <f t="shared" si="14"/>
        <v>8.8827218307040139E-3</v>
      </c>
      <c r="M39" s="55">
        <f t="shared" si="14"/>
        <v>9.544834906758743E-3</v>
      </c>
      <c r="N39" s="55">
        <f t="shared" si="14"/>
        <v>5.2360929919206423E-3</v>
      </c>
    </row>
    <row r="40" spans="1:18" x14ac:dyDescent="0.2">
      <c r="A40" s="61" t="s">
        <v>47</v>
      </c>
      <c r="B40" s="54">
        <f t="shared" ref="B40:K41" si="18">B29/B$31</f>
        <v>0.32003949362292466</v>
      </c>
      <c r="C40" s="54">
        <f t="shared" si="18"/>
        <v>0.35709277241826143</v>
      </c>
      <c r="D40" s="54">
        <f t="shared" si="18"/>
        <v>0.47884240456317961</v>
      </c>
      <c r="E40" s="54">
        <f t="shared" si="18"/>
        <v>0.36384163847216233</v>
      </c>
      <c r="F40" s="54">
        <f t="shared" si="18"/>
        <v>0.34917702104831333</v>
      </c>
      <c r="G40" s="54">
        <f t="shared" si="18"/>
        <v>0.39075035922484935</v>
      </c>
      <c r="H40" s="54">
        <f t="shared" si="18"/>
        <v>0.32549313373074729</v>
      </c>
      <c r="I40" s="54">
        <f t="shared" si="18"/>
        <v>0.30330178980969313</v>
      </c>
      <c r="J40" s="54">
        <f t="shared" si="18"/>
        <v>0.34423793132987351</v>
      </c>
      <c r="K40" s="54">
        <f t="shared" si="18"/>
        <v>0.32066680441544032</v>
      </c>
      <c r="L40" s="54">
        <f t="shared" si="14"/>
        <v>0.34539617554028046</v>
      </c>
      <c r="M40" s="54">
        <f t="shared" si="14"/>
        <v>0.3595308544618549</v>
      </c>
      <c r="N40" s="54">
        <f t="shared" si="14"/>
        <v>0.35418481749589126</v>
      </c>
    </row>
    <row r="41" spans="1:18" x14ac:dyDescent="0.2">
      <c r="A41" s="61" t="s">
        <v>61</v>
      </c>
      <c r="B41" s="54">
        <f t="shared" si="18"/>
        <v>0</v>
      </c>
      <c r="C41" s="54">
        <f t="shared" si="18"/>
        <v>0</v>
      </c>
      <c r="D41" s="54">
        <f t="shared" si="18"/>
        <v>0</v>
      </c>
      <c r="E41" s="54">
        <f t="shared" si="18"/>
        <v>1.4556408482040405E-4</v>
      </c>
      <c r="F41" s="54">
        <f t="shared" si="18"/>
        <v>3.5552660741631982E-4</v>
      </c>
      <c r="G41" s="54">
        <f t="shared" si="18"/>
        <v>5.8965981687109017E-4</v>
      </c>
      <c r="H41" s="54">
        <f t="shared" si="18"/>
        <v>4.9617956758645626E-4</v>
      </c>
      <c r="I41" s="54">
        <f t="shared" si="18"/>
        <v>3.8199650216018768E-4</v>
      </c>
      <c r="J41" s="54">
        <f t="shared" si="18"/>
        <v>5.2522417437404051E-4</v>
      </c>
      <c r="K41" s="54">
        <f t="shared" si="18"/>
        <v>5.5672633340979522E-4</v>
      </c>
      <c r="L41" s="54">
        <f t="shared" si="14"/>
        <v>5.0138663508378779E-4</v>
      </c>
      <c r="M41" s="54">
        <f t="shared" si="14"/>
        <v>5.5601538656720986E-4</v>
      </c>
      <c r="N41" s="54">
        <f t="shared" si="14"/>
        <v>3.6758795160174299E-4</v>
      </c>
    </row>
    <row r="42" spans="1:18" ht="12.75" thickBot="1" x14ac:dyDescent="0.25">
      <c r="A42" s="63" t="s">
        <v>48</v>
      </c>
      <c r="B42" s="56">
        <f t="shared" ref="B42:K42" si="19">B31/B$31</f>
        <v>1</v>
      </c>
      <c r="C42" s="56">
        <f t="shared" si="19"/>
        <v>1</v>
      </c>
      <c r="D42" s="56">
        <f t="shared" si="19"/>
        <v>1</v>
      </c>
      <c r="E42" s="56">
        <f t="shared" si="19"/>
        <v>1</v>
      </c>
      <c r="F42" s="56">
        <f t="shared" si="19"/>
        <v>1</v>
      </c>
      <c r="G42" s="56">
        <f t="shared" si="19"/>
        <v>1</v>
      </c>
      <c r="H42" s="56">
        <f t="shared" si="19"/>
        <v>1</v>
      </c>
      <c r="I42" s="56">
        <f t="shared" si="19"/>
        <v>1</v>
      </c>
      <c r="J42" s="56">
        <f t="shared" si="19"/>
        <v>1</v>
      </c>
      <c r="K42" s="56">
        <f t="shared" si="19"/>
        <v>1</v>
      </c>
      <c r="L42" s="56">
        <f t="shared" si="14"/>
        <v>1</v>
      </c>
      <c r="M42" s="56">
        <f t="shared" si="14"/>
        <v>1</v>
      </c>
      <c r="N42" s="56">
        <f t="shared" si="14"/>
        <v>1</v>
      </c>
    </row>
    <row r="43" spans="1:18" ht="12.75" thickTop="1" x14ac:dyDescent="0.2">
      <c r="A43" s="64" t="s">
        <v>69</v>
      </c>
    </row>
    <row r="45" spans="1:18" x14ac:dyDescent="0.2">
      <c r="A45" s="116" t="s">
        <v>65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</row>
    <row r="46" spans="1:18" x14ac:dyDescent="0.2">
      <c r="A46" s="60"/>
      <c r="B46" s="39" t="s">
        <v>38</v>
      </c>
      <c r="C46" s="39" t="s">
        <v>39</v>
      </c>
      <c r="D46" s="39" t="s">
        <v>40</v>
      </c>
      <c r="E46" s="39" t="s">
        <v>37</v>
      </c>
      <c r="F46" s="39" t="s">
        <v>41</v>
      </c>
      <c r="G46" s="39" t="s">
        <v>42</v>
      </c>
      <c r="H46" s="39" t="s">
        <v>50</v>
      </c>
      <c r="I46" s="39" t="s">
        <v>51</v>
      </c>
      <c r="J46" s="39" t="s">
        <v>52</v>
      </c>
      <c r="K46" s="39" t="s">
        <v>53</v>
      </c>
      <c r="L46" s="39" t="s">
        <v>55</v>
      </c>
      <c r="M46" s="39" t="s">
        <v>56</v>
      </c>
      <c r="N46" s="39" t="s">
        <v>48</v>
      </c>
      <c r="P46" s="35"/>
      <c r="R46" s="31" t="e">
        <f>P46/O46-1</f>
        <v>#DIV/0!</v>
      </c>
    </row>
    <row r="47" spans="1:18" x14ac:dyDescent="0.2">
      <c r="A47" s="61" t="s">
        <v>43</v>
      </c>
      <c r="B47" s="40">
        <v>39469.650319082524</v>
      </c>
      <c r="C47" s="40">
        <v>34733.292280792622</v>
      </c>
      <c r="D47" s="40">
        <v>39585.779473758143</v>
      </c>
      <c r="E47" s="40">
        <v>36762.185202564186</v>
      </c>
      <c r="F47" s="40">
        <v>39801.587413000001</v>
      </c>
      <c r="G47" s="40">
        <v>39705.267571460543</v>
      </c>
      <c r="H47" s="40">
        <v>38881.468699999998</v>
      </c>
      <c r="I47" s="40">
        <v>39973.24478850852</v>
      </c>
      <c r="J47" s="40">
        <v>40246.66178286192</v>
      </c>
      <c r="K47" s="40">
        <v>40373.309978160229</v>
      </c>
      <c r="L47" s="40">
        <v>41048.351720995073</v>
      </c>
      <c r="M47" s="40">
        <v>42638.605915018139</v>
      </c>
      <c r="N47" s="40">
        <f t="shared" ref="N47:N53" si="20">N69/N58</f>
        <v>39635.456556849182</v>
      </c>
      <c r="P47" s="35"/>
      <c r="R47" s="31" t="e">
        <f t="shared" ref="R47:R52" si="21">P47/O47-1</f>
        <v>#DIV/0!</v>
      </c>
    </row>
    <row r="48" spans="1:18" x14ac:dyDescent="0.2">
      <c r="A48" s="61" t="s">
        <v>44</v>
      </c>
      <c r="B48" s="40">
        <v>113356.51585629809</v>
      </c>
      <c r="C48" s="40">
        <v>144654.24988422199</v>
      </c>
      <c r="D48" s="40">
        <v>128651.07518007257</v>
      </c>
      <c r="E48" s="40">
        <v>138302.60749115678</v>
      </c>
      <c r="F48" s="40">
        <v>137562.68753254999</v>
      </c>
      <c r="G48" s="40">
        <v>140806.41570456751</v>
      </c>
      <c r="H48" s="40">
        <v>136331.64731</v>
      </c>
      <c r="I48" s="40">
        <v>145693.71876191921</v>
      </c>
      <c r="J48" s="40">
        <v>143682.72730203188</v>
      </c>
      <c r="K48" s="40">
        <v>148204.13536477223</v>
      </c>
      <c r="L48" s="40">
        <v>152164.14986171896</v>
      </c>
      <c r="M48" s="40">
        <v>155076.72385422213</v>
      </c>
      <c r="N48" s="40">
        <f t="shared" si="20"/>
        <v>141516.03388728219</v>
      </c>
      <c r="P48" s="35"/>
      <c r="R48" s="31" t="e">
        <f t="shared" si="21"/>
        <v>#DIV/0!</v>
      </c>
    </row>
    <row r="49" spans="1:18" x14ac:dyDescent="0.2">
      <c r="A49" s="62" t="s">
        <v>45</v>
      </c>
      <c r="B49" s="41">
        <v>11042.524553970085</v>
      </c>
      <c r="C49" s="41">
        <v>10855.90588900799</v>
      </c>
      <c r="D49" s="41">
        <v>9455.4940293259606</v>
      </c>
      <c r="E49" s="41">
        <v>9409.9185481046097</v>
      </c>
      <c r="F49" s="41">
        <v>10052.64861574</v>
      </c>
      <c r="G49" s="41">
        <v>10028.32120608991</v>
      </c>
      <c r="H49" s="41">
        <v>10098.674709999999</v>
      </c>
      <c r="I49" s="41">
        <v>10164.029293253236</v>
      </c>
      <c r="J49" s="41">
        <v>9891.3283873152504</v>
      </c>
      <c r="K49" s="41">
        <v>10354.945829289942</v>
      </c>
      <c r="L49" s="41">
        <v>10222.402522675031</v>
      </c>
      <c r="M49" s="41">
        <v>10438.514334406904</v>
      </c>
      <c r="N49" s="41">
        <f t="shared" si="20"/>
        <v>10159.517355040251</v>
      </c>
      <c r="P49" s="35"/>
      <c r="R49" s="31" t="e">
        <f t="shared" si="21"/>
        <v>#DIV/0!</v>
      </c>
    </row>
    <row r="50" spans="1:18" x14ac:dyDescent="0.2">
      <c r="A50" s="62" t="s">
        <v>46</v>
      </c>
      <c r="B50" s="41">
        <v>3549.821901532714</v>
      </c>
      <c r="C50" s="41">
        <v>4149.031838511436</v>
      </c>
      <c r="D50" s="41">
        <v>3210.1387703279788</v>
      </c>
      <c r="E50" s="41">
        <v>3429.7122622184124</v>
      </c>
      <c r="F50" s="41">
        <v>3592.6987433099998</v>
      </c>
      <c r="G50" s="41">
        <v>3677.4145796772495</v>
      </c>
      <c r="H50" s="41">
        <v>3562.6874130000001</v>
      </c>
      <c r="I50" s="41">
        <v>3811.3059914287924</v>
      </c>
      <c r="J50" s="41">
        <v>3847.2911992080658</v>
      </c>
      <c r="K50" s="41">
        <v>3865.3238762607862</v>
      </c>
      <c r="L50" s="41">
        <v>4045.9118077596904</v>
      </c>
      <c r="M50" s="41">
        <v>4082.8954875944219</v>
      </c>
      <c r="N50" s="41">
        <f t="shared" si="20"/>
        <v>3703.6518357812824</v>
      </c>
      <c r="P50" s="35"/>
      <c r="R50" s="31" t="e">
        <f t="shared" si="21"/>
        <v>#DIV/0!</v>
      </c>
    </row>
    <row r="51" spans="1:18" x14ac:dyDescent="0.2">
      <c r="A51" s="61" t="s">
        <v>47</v>
      </c>
      <c r="B51" s="40">
        <v>86340.308514726159</v>
      </c>
      <c r="C51" s="40">
        <v>79743.908944201074</v>
      </c>
      <c r="D51" s="40">
        <v>85325.982570295149</v>
      </c>
      <c r="E51" s="40">
        <v>93541.911361471357</v>
      </c>
      <c r="F51" s="40">
        <v>93672.684731539994</v>
      </c>
      <c r="G51" s="40">
        <v>93445.996834489662</v>
      </c>
      <c r="H51" s="40">
        <v>92664.613733999999</v>
      </c>
      <c r="I51" s="40">
        <v>99053.280176003085</v>
      </c>
      <c r="J51" s="40">
        <v>101577.8610331769</v>
      </c>
      <c r="K51" s="40">
        <v>102276.11740770507</v>
      </c>
      <c r="L51" s="40">
        <v>103372.51738631567</v>
      </c>
      <c r="M51" s="40">
        <v>104276.09656078946</v>
      </c>
      <c r="N51" s="40">
        <f t="shared" si="20"/>
        <v>94942.071058965579</v>
      </c>
      <c r="P51" s="35"/>
      <c r="R51" s="31" t="e">
        <f t="shared" si="21"/>
        <v>#DIV/0!</v>
      </c>
    </row>
    <row r="52" spans="1:18" x14ac:dyDescent="0.2">
      <c r="A52" s="61" t="s">
        <v>61</v>
      </c>
      <c r="B52" s="40">
        <v>7247.5453000000007</v>
      </c>
      <c r="C52" s="40">
        <v>7620.0691284200002</v>
      </c>
      <c r="D52" s="40">
        <v>5791.2525375992</v>
      </c>
      <c r="E52" s="40">
        <v>6848.7352509648144</v>
      </c>
      <c r="F52" s="40">
        <v>6635.6847315300001</v>
      </c>
      <c r="G52" s="40">
        <v>6792.1541774994776</v>
      </c>
      <c r="H52" s="40">
        <v>6881.3174300000001</v>
      </c>
      <c r="I52" s="40">
        <v>6928.4276172575228</v>
      </c>
      <c r="J52" s="40">
        <v>6973.2614723687957</v>
      </c>
      <c r="K52" s="40">
        <v>7021.1963690560069</v>
      </c>
      <c r="L52" s="40">
        <v>7068.3788086560635</v>
      </c>
      <c r="M52" s="40">
        <v>7154.1959957719564</v>
      </c>
      <c r="N52" s="40">
        <f t="shared" si="20"/>
        <v>6957.3275055512468</v>
      </c>
      <c r="P52" s="35"/>
      <c r="R52" s="31" t="e">
        <f t="shared" si="21"/>
        <v>#DIV/0!</v>
      </c>
    </row>
    <row r="53" spans="1:18" ht="12.75" thickBot="1" x14ac:dyDescent="0.25">
      <c r="A53" s="63" t="s">
        <v>49</v>
      </c>
      <c r="B53" s="42">
        <f t="shared" ref="B53:M53" si="22">B75/B64</f>
        <v>27059.107782475316</v>
      </c>
      <c r="C53" s="42">
        <f t="shared" si="22"/>
        <v>26277.170973275795</v>
      </c>
      <c r="D53" s="42">
        <f t="shared" si="22"/>
        <v>27912.429620130162</v>
      </c>
      <c r="E53" s="42">
        <f t="shared" si="22"/>
        <v>28763.788687089142</v>
      </c>
      <c r="F53" s="42">
        <f t="shared" si="22"/>
        <v>28716.59700959055</v>
      </c>
      <c r="G53" s="42">
        <f t="shared" si="22"/>
        <v>29621.369908373545</v>
      </c>
      <c r="H53" s="42">
        <f t="shared" si="22"/>
        <v>30830.823930397331</v>
      </c>
      <c r="I53" s="42">
        <f t="shared" si="22"/>
        <v>29424.613664925953</v>
      </c>
      <c r="J53" s="42">
        <f t="shared" si="22"/>
        <v>31849.961614223525</v>
      </c>
      <c r="K53" s="42">
        <f t="shared" si="22"/>
        <v>30872.335921067512</v>
      </c>
      <c r="L53" s="42">
        <f t="shared" si="22"/>
        <v>31994.598809680556</v>
      </c>
      <c r="M53" s="42">
        <f t="shared" si="22"/>
        <v>32544.313055036342</v>
      </c>
      <c r="N53" s="42">
        <f t="shared" si="20"/>
        <v>29771.252020956945</v>
      </c>
    </row>
    <row r="54" spans="1:18" ht="12.75" thickTop="1" x14ac:dyDescent="0.2">
      <c r="A54" s="64" t="s">
        <v>69</v>
      </c>
      <c r="B54" s="41"/>
      <c r="C54" s="41"/>
      <c r="D54" s="41"/>
      <c r="E54" s="41"/>
      <c r="F54" s="41"/>
      <c r="G54" s="43"/>
      <c r="H54" s="43"/>
      <c r="I54" s="43"/>
      <c r="J54" s="43"/>
      <c r="K54" s="43"/>
      <c r="L54" s="43"/>
      <c r="M54" s="43"/>
      <c r="N54" s="44"/>
    </row>
    <row r="56" spans="1:18" x14ac:dyDescent="0.2">
      <c r="A56" s="116" t="s">
        <v>59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</row>
    <row r="57" spans="1:18" x14ac:dyDescent="0.2">
      <c r="A57" s="60"/>
      <c r="B57" s="39" t="s">
        <v>38</v>
      </c>
      <c r="C57" s="39" t="s">
        <v>39</v>
      </c>
      <c r="D57" s="39" t="s">
        <v>40</v>
      </c>
      <c r="E57" s="39" t="s">
        <v>37</v>
      </c>
      <c r="F57" s="39" t="s">
        <v>41</v>
      </c>
      <c r="G57" s="39" t="s">
        <v>42</v>
      </c>
      <c r="H57" s="39" t="s">
        <v>50</v>
      </c>
      <c r="I57" s="39" t="s">
        <v>51</v>
      </c>
      <c r="J57" s="39" t="s">
        <v>52</v>
      </c>
      <c r="K57" s="39" t="s">
        <v>53</v>
      </c>
      <c r="L57" s="39" t="s">
        <v>55</v>
      </c>
      <c r="M57" s="39" t="s">
        <v>56</v>
      </c>
      <c r="N57" s="39" t="s">
        <v>48</v>
      </c>
    </row>
    <row r="58" spans="1:18" x14ac:dyDescent="0.2">
      <c r="A58" s="61" t="s">
        <v>43</v>
      </c>
      <c r="B58" s="47">
        <v>39950</v>
      </c>
      <c r="C58" s="47">
        <v>40004</v>
      </c>
      <c r="D58" s="47">
        <v>48887</v>
      </c>
      <c r="E58" s="47">
        <v>41727</v>
      </c>
      <c r="F58" s="47">
        <v>45476</v>
      </c>
      <c r="G58" s="47">
        <v>48749</v>
      </c>
      <c r="H58" s="47">
        <v>43183</v>
      </c>
      <c r="I58" s="47">
        <v>44532</v>
      </c>
      <c r="J58" s="47">
        <v>58783</v>
      </c>
      <c r="K58" s="47">
        <v>55278</v>
      </c>
      <c r="L58" s="47">
        <v>55000</v>
      </c>
      <c r="M58" s="47">
        <v>59000</v>
      </c>
      <c r="N58" s="47">
        <f>SUM(B58:M58)</f>
        <v>580569</v>
      </c>
    </row>
    <row r="59" spans="1:18" x14ac:dyDescent="0.2">
      <c r="A59" s="61" t="s">
        <v>44</v>
      </c>
      <c r="B59" s="47">
        <v>2566</v>
      </c>
      <c r="C59" s="47">
        <v>2672</v>
      </c>
      <c r="D59" s="47">
        <v>3659</v>
      </c>
      <c r="E59" s="47">
        <v>3557</v>
      </c>
      <c r="F59" s="47">
        <v>3584</v>
      </c>
      <c r="G59" s="47">
        <v>4196</v>
      </c>
      <c r="H59" s="47">
        <v>4490</v>
      </c>
      <c r="I59" s="47">
        <v>4786</v>
      </c>
      <c r="J59" s="47">
        <v>4467</v>
      </c>
      <c r="K59" s="47">
        <v>4094</v>
      </c>
      <c r="L59" s="47">
        <v>4200</v>
      </c>
      <c r="M59" s="47">
        <v>4500</v>
      </c>
      <c r="N59" s="47">
        <f t="shared" ref="N59:N64" si="23">SUM(B59:M59)</f>
        <v>46771</v>
      </c>
    </row>
    <row r="60" spans="1:18" x14ac:dyDescent="0.2">
      <c r="A60" s="62" t="s">
        <v>45</v>
      </c>
      <c r="B60" s="48">
        <v>86866</v>
      </c>
      <c r="C60" s="48">
        <v>89499</v>
      </c>
      <c r="D60" s="48">
        <v>104354</v>
      </c>
      <c r="E60" s="48">
        <v>87761</v>
      </c>
      <c r="F60" s="48">
        <v>100462</v>
      </c>
      <c r="G60" s="48">
        <v>106166</v>
      </c>
      <c r="H60" s="48">
        <v>91463</v>
      </c>
      <c r="I60" s="48">
        <v>108038</v>
      </c>
      <c r="J60" s="48">
        <v>95949</v>
      </c>
      <c r="K60" s="48">
        <v>101642</v>
      </c>
      <c r="L60" s="48">
        <v>104000</v>
      </c>
      <c r="M60" s="48">
        <v>105000</v>
      </c>
      <c r="N60" s="48">
        <f t="shared" si="23"/>
        <v>1181200</v>
      </c>
    </row>
    <row r="61" spans="1:18" x14ac:dyDescent="0.2">
      <c r="A61" s="62" t="s">
        <v>46</v>
      </c>
      <c r="B61" s="48">
        <v>7794</v>
      </c>
      <c r="C61" s="48">
        <v>3869</v>
      </c>
      <c r="D61" s="48">
        <v>9166</v>
      </c>
      <c r="E61" s="48">
        <v>7764</v>
      </c>
      <c r="F61" s="48">
        <v>7983</v>
      </c>
      <c r="G61" s="48">
        <v>7190</v>
      </c>
      <c r="H61" s="48">
        <v>5005</v>
      </c>
      <c r="I61" s="48">
        <v>9755</v>
      </c>
      <c r="J61" s="48">
        <v>6208</v>
      </c>
      <c r="K61" s="48">
        <v>6710</v>
      </c>
      <c r="L61" s="48">
        <v>6500</v>
      </c>
      <c r="M61" s="48">
        <v>7000</v>
      </c>
      <c r="N61" s="48">
        <f t="shared" si="23"/>
        <v>84944</v>
      </c>
    </row>
    <row r="62" spans="1:18" x14ac:dyDescent="0.2">
      <c r="A62" s="61" t="s">
        <v>47</v>
      </c>
      <c r="B62" s="47">
        <v>14575</v>
      </c>
      <c r="C62" s="47">
        <v>15342</v>
      </c>
      <c r="D62" s="47">
        <v>21290</v>
      </c>
      <c r="E62" s="47">
        <v>18187</v>
      </c>
      <c r="F62" s="47">
        <v>18326</v>
      </c>
      <c r="G62" s="47">
        <v>20657</v>
      </c>
      <c r="H62" s="47">
        <v>19757</v>
      </c>
      <c r="I62" s="47">
        <v>18925</v>
      </c>
      <c r="J62" s="47">
        <v>18656</v>
      </c>
      <c r="K62" s="47">
        <v>17924</v>
      </c>
      <c r="L62" s="47">
        <v>20500</v>
      </c>
      <c r="M62" s="47">
        <v>19500</v>
      </c>
      <c r="N62" s="47">
        <f t="shared" si="23"/>
        <v>223639</v>
      </c>
    </row>
    <row r="63" spans="1:18" x14ac:dyDescent="0.2">
      <c r="A63" s="61" t="s">
        <v>61</v>
      </c>
      <c r="B63" s="47">
        <v>340</v>
      </c>
      <c r="C63" s="47">
        <v>486</v>
      </c>
      <c r="D63" s="47">
        <v>413</v>
      </c>
      <c r="E63" s="47">
        <v>287</v>
      </c>
      <c r="F63" s="47">
        <v>408</v>
      </c>
      <c r="G63" s="47">
        <v>433</v>
      </c>
      <c r="H63" s="47">
        <v>430</v>
      </c>
      <c r="I63" s="47">
        <v>587</v>
      </c>
      <c r="J63" s="47">
        <v>532</v>
      </c>
      <c r="K63" s="47">
        <v>786</v>
      </c>
      <c r="L63" s="47">
        <v>800</v>
      </c>
      <c r="M63" s="47">
        <v>1000</v>
      </c>
      <c r="N63" s="47">
        <f t="shared" si="23"/>
        <v>6502</v>
      </c>
    </row>
    <row r="64" spans="1:18" ht="12.75" thickBot="1" x14ac:dyDescent="0.25">
      <c r="A64" s="63" t="s">
        <v>48</v>
      </c>
      <c r="B64" s="49">
        <f t="shared" ref="B64:M64" si="24">SUM(B58:B63)</f>
        <v>152091</v>
      </c>
      <c r="C64" s="49">
        <f t="shared" si="24"/>
        <v>151872</v>
      </c>
      <c r="D64" s="49">
        <f t="shared" si="24"/>
        <v>187769</v>
      </c>
      <c r="E64" s="49">
        <f t="shared" si="24"/>
        <v>159283</v>
      </c>
      <c r="F64" s="49">
        <f t="shared" si="24"/>
        <v>176239</v>
      </c>
      <c r="G64" s="49">
        <f t="shared" si="24"/>
        <v>187391</v>
      </c>
      <c r="H64" s="49">
        <f t="shared" si="24"/>
        <v>164328</v>
      </c>
      <c r="I64" s="49">
        <f t="shared" si="24"/>
        <v>186623</v>
      </c>
      <c r="J64" s="49">
        <f t="shared" si="24"/>
        <v>184595</v>
      </c>
      <c r="K64" s="49">
        <f t="shared" si="24"/>
        <v>186434</v>
      </c>
      <c r="L64" s="49">
        <f t="shared" si="24"/>
        <v>191000</v>
      </c>
      <c r="M64" s="49">
        <f t="shared" si="24"/>
        <v>196000</v>
      </c>
      <c r="N64" s="49">
        <f t="shared" si="23"/>
        <v>2123625</v>
      </c>
    </row>
    <row r="65" spans="1:14" ht="12.75" thickTop="1" x14ac:dyDescent="0.2">
      <c r="A65" s="64" t="s">
        <v>69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7" spans="1:14" x14ac:dyDescent="0.2">
      <c r="A67" s="115" t="s">
        <v>66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</row>
    <row r="68" spans="1:14" x14ac:dyDescent="0.2">
      <c r="A68" s="60"/>
      <c r="B68" s="39" t="s">
        <v>38</v>
      </c>
      <c r="C68" s="39" t="s">
        <v>39</v>
      </c>
      <c r="D68" s="39" t="s">
        <v>40</v>
      </c>
      <c r="E68" s="39" t="s">
        <v>37</v>
      </c>
      <c r="F68" s="39" t="s">
        <v>41</v>
      </c>
      <c r="G68" s="39" t="s">
        <v>42</v>
      </c>
      <c r="H68" s="39" t="s">
        <v>50</v>
      </c>
      <c r="I68" s="39" t="s">
        <v>51</v>
      </c>
      <c r="J68" s="39" t="s">
        <v>52</v>
      </c>
      <c r="K68" s="39" t="s">
        <v>53</v>
      </c>
      <c r="L68" s="39" t="s">
        <v>55</v>
      </c>
      <c r="M68" s="39" t="s">
        <v>56</v>
      </c>
      <c r="N68" s="39" t="s">
        <v>48</v>
      </c>
    </row>
    <row r="69" spans="1:14" x14ac:dyDescent="0.2">
      <c r="A69" s="61" t="s">
        <v>43</v>
      </c>
      <c r="B69" s="40">
        <f>B58*B47</f>
        <v>1576812530.2473469</v>
      </c>
      <c r="C69" s="40">
        <f t="shared" ref="B69:C74" si="25">C58*C47</f>
        <v>1389470624.4008281</v>
      </c>
      <c r="D69" s="40">
        <f t="shared" ref="D69:E74" si="26">D58*D47</f>
        <v>1935230001.1336143</v>
      </c>
      <c r="E69" s="40">
        <f t="shared" si="26"/>
        <v>1533975701.9473958</v>
      </c>
      <c r="F69" s="40">
        <f t="shared" ref="F69:G74" si="27">F58*F47</f>
        <v>1810016989.193588</v>
      </c>
      <c r="G69" s="40">
        <f t="shared" si="27"/>
        <v>1935592088.84113</v>
      </c>
      <c r="H69" s="40">
        <f t="shared" ref="H69:I74" si="28">H58*H47</f>
        <v>1679018462.8720999</v>
      </c>
      <c r="I69" s="40">
        <f t="shared" si="28"/>
        <v>1780088536.9218614</v>
      </c>
      <c r="J69" s="40">
        <f t="shared" ref="J69:K74" si="29">J58*J47</f>
        <v>2365819519.5819721</v>
      </c>
      <c r="K69" s="40">
        <f t="shared" si="29"/>
        <v>2231755828.9727411</v>
      </c>
      <c r="L69" s="40">
        <f t="shared" ref="L69:M74" si="30">L58*L47</f>
        <v>2257659344.6547289</v>
      </c>
      <c r="M69" s="40">
        <f t="shared" si="30"/>
        <v>2515677748.9860702</v>
      </c>
      <c r="N69" s="40">
        <f t="shared" ref="N69:N74" si="31">SUM(B69:M69)</f>
        <v>23011117377.753372</v>
      </c>
    </row>
    <row r="70" spans="1:14" x14ac:dyDescent="0.2">
      <c r="A70" s="61" t="s">
        <v>44</v>
      </c>
      <c r="B70" s="40">
        <f>B59*B48</f>
        <v>290872819.68726093</v>
      </c>
      <c r="C70" s="40">
        <f t="shared" si="25"/>
        <v>386516155.69064116</v>
      </c>
      <c r="D70" s="40">
        <f t="shared" si="26"/>
        <v>470734284.08388555</v>
      </c>
      <c r="E70" s="40">
        <f t="shared" si="26"/>
        <v>491942374.84604466</v>
      </c>
      <c r="F70" s="40">
        <f t="shared" si="27"/>
        <v>493024672.11665916</v>
      </c>
      <c r="G70" s="40">
        <f t="shared" si="27"/>
        <v>590823720.29636526</v>
      </c>
      <c r="H70" s="40">
        <f t="shared" si="28"/>
        <v>612129096.42190003</v>
      </c>
      <c r="I70" s="40">
        <f t="shared" si="28"/>
        <v>697290137.99454534</v>
      </c>
      <c r="J70" s="40">
        <f t="shared" si="29"/>
        <v>641830742.85817647</v>
      </c>
      <c r="K70" s="40">
        <f t="shared" si="29"/>
        <v>606747730.1833775</v>
      </c>
      <c r="L70" s="40">
        <f t="shared" si="30"/>
        <v>639089429.41921961</v>
      </c>
      <c r="M70" s="40">
        <f t="shared" si="30"/>
        <v>697845257.34399962</v>
      </c>
      <c r="N70" s="40">
        <f t="shared" si="31"/>
        <v>6618846420.9420757</v>
      </c>
    </row>
    <row r="71" spans="1:14" x14ac:dyDescent="0.2">
      <c r="A71" s="62" t="s">
        <v>45</v>
      </c>
      <c r="B71" s="41">
        <f>B60*B49</f>
        <v>959219937.90516531</v>
      </c>
      <c r="C71" s="41">
        <f t="shared" si="25"/>
        <v>971592721.16032612</v>
      </c>
      <c r="D71" s="41">
        <f t="shared" si="26"/>
        <v>986718623.93628132</v>
      </c>
      <c r="E71" s="41">
        <f t="shared" si="26"/>
        <v>825823861.70020866</v>
      </c>
      <c r="F71" s="41">
        <f t="shared" si="27"/>
        <v>1009909185.2344718</v>
      </c>
      <c r="G71" s="41">
        <f t="shared" si="27"/>
        <v>1064666749.1657413</v>
      </c>
      <c r="H71" s="41">
        <f t="shared" si="28"/>
        <v>923655085.00072992</v>
      </c>
      <c r="I71" s="41">
        <f t="shared" si="28"/>
        <v>1098101396.784493</v>
      </c>
      <c r="J71" s="41">
        <f t="shared" si="29"/>
        <v>949063067.43451095</v>
      </c>
      <c r="K71" s="41">
        <f t="shared" si="29"/>
        <v>1052497403.9806882</v>
      </c>
      <c r="L71" s="41">
        <f t="shared" si="30"/>
        <v>1063129862.3582032</v>
      </c>
      <c r="M71" s="41">
        <f t="shared" si="30"/>
        <v>1096044005.1127248</v>
      </c>
      <c r="N71" s="41">
        <f t="shared" si="31"/>
        <v>12000421899.773544</v>
      </c>
    </row>
    <row r="72" spans="1:14" x14ac:dyDescent="0.2">
      <c r="A72" s="62" t="s">
        <v>46</v>
      </c>
      <c r="B72" s="41">
        <f>B61*B50</f>
        <v>27667311.900545973</v>
      </c>
      <c r="C72" s="41">
        <f t="shared" si="25"/>
        <v>16052604.183200747</v>
      </c>
      <c r="D72" s="41">
        <f t="shared" si="26"/>
        <v>29424131.968826253</v>
      </c>
      <c r="E72" s="41">
        <f t="shared" si="26"/>
        <v>26628286.003863756</v>
      </c>
      <c r="F72" s="41">
        <f t="shared" si="27"/>
        <v>28680514.067843728</v>
      </c>
      <c r="G72" s="41">
        <f t="shared" si="27"/>
        <v>26440610.827879425</v>
      </c>
      <c r="H72" s="41">
        <f t="shared" si="28"/>
        <v>17831250.502064999</v>
      </c>
      <c r="I72" s="41">
        <f t="shared" si="28"/>
        <v>37179289.946387872</v>
      </c>
      <c r="J72" s="41">
        <f t="shared" si="29"/>
        <v>23883983.764683671</v>
      </c>
      <c r="K72" s="41">
        <f t="shared" si="29"/>
        <v>25936323.209709875</v>
      </c>
      <c r="L72" s="41">
        <f t="shared" si="30"/>
        <v>26298426.750437986</v>
      </c>
      <c r="M72" s="41">
        <f t="shared" si="30"/>
        <v>28580268.413160954</v>
      </c>
      <c r="N72" s="41">
        <f t="shared" si="31"/>
        <v>314603001.53860527</v>
      </c>
    </row>
    <row r="73" spans="1:14" x14ac:dyDescent="0.2">
      <c r="A73" s="61" t="s">
        <v>47</v>
      </c>
      <c r="B73" s="40">
        <f t="shared" si="25"/>
        <v>1258409996.6021338</v>
      </c>
      <c r="C73" s="40">
        <f t="shared" si="25"/>
        <v>1223431051.0219328</v>
      </c>
      <c r="D73" s="40">
        <f t="shared" si="26"/>
        <v>1816590168.9215837</v>
      </c>
      <c r="E73" s="40">
        <f t="shared" si="26"/>
        <v>1701246741.9310796</v>
      </c>
      <c r="F73" s="40">
        <f t="shared" si="27"/>
        <v>1716645620.3902018</v>
      </c>
      <c r="G73" s="40">
        <f t="shared" si="27"/>
        <v>1930313956.6100531</v>
      </c>
      <c r="H73" s="40">
        <f t="shared" si="28"/>
        <v>1830774773.5426381</v>
      </c>
      <c r="I73" s="40">
        <f t="shared" si="28"/>
        <v>1874583327.3308585</v>
      </c>
      <c r="J73" s="40">
        <f t="shared" si="29"/>
        <v>1895036575.4349482</v>
      </c>
      <c r="K73" s="40">
        <f t="shared" si="29"/>
        <v>1833197128.4157057</v>
      </c>
      <c r="L73" s="40">
        <f t="shared" si="30"/>
        <v>2119136606.4194713</v>
      </c>
      <c r="M73" s="40">
        <f t="shared" si="30"/>
        <v>2033383882.9353945</v>
      </c>
      <c r="N73" s="40">
        <f t="shared" si="31"/>
        <v>21232749829.556004</v>
      </c>
    </row>
    <row r="74" spans="1:14" x14ac:dyDescent="0.2">
      <c r="A74" s="61" t="s">
        <v>61</v>
      </c>
      <c r="B74" s="40">
        <f t="shared" si="25"/>
        <v>2464165.4020000002</v>
      </c>
      <c r="C74" s="40">
        <f t="shared" si="25"/>
        <v>3703353.5964121199</v>
      </c>
      <c r="D74" s="40">
        <f t="shared" si="26"/>
        <v>2391787.2980284696</v>
      </c>
      <c r="E74" s="40">
        <f t="shared" si="26"/>
        <v>1965587.0170269017</v>
      </c>
      <c r="F74" s="40">
        <f t="shared" si="27"/>
        <v>2707359.3704642402</v>
      </c>
      <c r="G74" s="40">
        <f t="shared" si="27"/>
        <v>2941002.758857274</v>
      </c>
      <c r="H74" s="40">
        <f t="shared" si="28"/>
        <v>2958966.4948999998</v>
      </c>
      <c r="I74" s="40">
        <f t="shared" si="28"/>
        <v>4066987.0113301659</v>
      </c>
      <c r="J74" s="40">
        <f t="shared" si="29"/>
        <v>3709775.1033001994</v>
      </c>
      <c r="K74" s="40">
        <f t="shared" si="29"/>
        <v>5518660.3460780215</v>
      </c>
      <c r="L74" s="40">
        <f t="shared" si="30"/>
        <v>5654703.0469248509</v>
      </c>
      <c r="M74" s="40">
        <f t="shared" si="30"/>
        <v>7154195.9957719566</v>
      </c>
      <c r="N74" s="40">
        <f t="shared" si="31"/>
        <v>45236543.441094205</v>
      </c>
    </row>
    <row r="75" spans="1:14" ht="12.75" thickBot="1" x14ac:dyDescent="0.25">
      <c r="A75" s="63" t="s">
        <v>48</v>
      </c>
      <c r="B75" s="42">
        <f t="shared" ref="B75:G75" si="32">SUM(B69:B74)</f>
        <v>4115446761.744453</v>
      </c>
      <c r="C75" s="42">
        <f t="shared" si="32"/>
        <v>3990766510.0533414</v>
      </c>
      <c r="D75" s="42">
        <f t="shared" si="32"/>
        <v>5241088997.3422203</v>
      </c>
      <c r="E75" s="42">
        <f t="shared" si="32"/>
        <v>4581582553.4456196</v>
      </c>
      <c r="F75" s="42">
        <f t="shared" si="32"/>
        <v>5060984340.373229</v>
      </c>
      <c r="G75" s="42">
        <f t="shared" si="32"/>
        <v>5550778128.5000267</v>
      </c>
      <c r="H75" s="42">
        <f t="shared" ref="H75:N75" si="33">SUM(H69:H74)</f>
        <v>5066367634.8343325</v>
      </c>
      <c r="I75" s="42">
        <f t="shared" si="33"/>
        <v>5491309675.9894762</v>
      </c>
      <c r="J75" s="42">
        <f t="shared" si="33"/>
        <v>5879343664.1775913</v>
      </c>
      <c r="K75" s="42">
        <f t="shared" si="33"/>
        <v>5755653075.1083002</v>
      </c>
      <c r="L75" s="42">
        <f t="shared" si="33"/>
        <v>6110968372.6489859</v>
      </c>
      <c r="M75" s="42">
        <f t="shared" si="33"/>
        <v>6378685358.7871227</v>
      </c>
      <c r="N75" s="42">
        <f t="shared" si="33"/>
        <v>63222975073.004692</v>
      </c>
    </row>
    <row r="76" spans="1:14" ht="12.75" thickTop="1" x14ac:dyDescent="0.2">
      <c r="A76" s="64" t="s">
        <v>69</v>
      </c>
      <c r="B76" s="57"/>
      <c r="C76" s="57"/>
      <c r="I76" s="51"/>
      <c r="J76" s="51"/>
      <c r="L76" s="51"/>
    </row>
    <row r="77" spans="1:14" x14ac:dyDescent="0.2">
      <c r="A77" s="64"/>
      <c r="H77" s="52"/>
    </row>
    <row r="78" spans="1:14" x14ac:dyDescent="0.2">
      <c r="A78" s="114" t="s">
        <v>67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</row>
    <row r="79" spans="1:14" x14ac:dyDescent="0.2">
      <c r="A79" s="60"/>
      <c r="B79" s="39" t="s">
        <v>38</v>
      </c>
      <c r="C79" s="39" t="s">
        <v>39</v>
      </c>
      <c r="D79" s="39" t="s">
        <v>40</v>
      </c>
      <c r="E79" s="39" t="s">
        <v>37</v>
      </c>
      <c r="F79" s="39" t="s">
        <v>41</v>
      </c>
      <c r="G79" s="39" t="s">
        <v>42</v>
      </c>
      <c r="H79" s="39" t="s">
        <v>50</v>
      </c>
      <c r="I79" s="39" t="s">
        <v>51</v>
      </c>
      <c r="J79" s="39" t="s">
        <v>52</v>
      </c>
      <c r="K79" s="39" t="s">
        <v>53</v>
      </c>
      <c r="L79" s="39" t="s">
        <v>55</v>
      </c>
      <c r="M79" s="39" t="s">
        <v>56</v>
      </c>
      <c r="N79" s="39" t="s">
        <v>48</v>
      </c>
    </row>
    <row r="80" spans="1:14" x14ac:dyDescent="0.2">
      <c r="A80" s="61" t="s">
        <v>43</v>
      </c>
      <c r="B80" s="53">
        <f t="shared" ref="B80:C86" si="34">B69/B$75</f>
        <v>0.3831449224188162</v>
      </c>
      <c r="C80" s="53">
        <f t="shared" si="34"/>
        <v>0.34817136530051118</v>
      </c>
      <c r="D80" s="53">
        <f t="shared" ref="D80:F86" si="35">D69/D$75</f>
        <v>0.3692419651936798</v>
      </c>
      <c r="E80" s="53">
        <f t="shared" si="35"/>
        <v>0.33481350255137404</v>
      </c>
      <c r="F80" s="53">
        <f t="shared" si="35"/>
        <v>0.35764129415585305</v>
      </c>
      <c r="G80" s="53">
        <f t="shared" ref="G80:H86" si="36">G69/G$75</f>
        <v>0.34870644151726893</v>
      </c>
      <c r="H80" s="53">
        <f t="shared" si="36"/>
        <v>0.33140478226014147</v>
      </c>
      <c r="I80" s="53">
        <f t="shared" ref="I80:J86" si="37">I69/I$75</f>
        <v>0.324164660519006</v>
      </c>
      <c r="J80" s="53">
        <f t="shared" si="37"/>
        <v>0.40239517448124973</v>
      </c>
      <c r="K80" s="53">
        <f t="shared" ref="K80:L86" si="38">K69/K$75</f>
        <v>0.38775023439555512</v>
      </c>
      <c r="L80" s="53">
        <f t="shared" si="38"/>
        <v>0.36944379466262522</v>
      </c>
      <c r="M80" s="53">
        <f t="shared" ref="M80:M86" si="39">M69/M$75</f>
        <v>0.39438812349013785</v>
      </c>
      <c r="N80" s="54">
        <f t="shared" ref="N80:N85" si="40">N69/N$75</f>
        <v>0.36396764548302302</v>
      </c>
    </row>
    <row r="81" spans="1:17" x14ac:dyDescent="0.2">
      <c r="A81" s="61" t="s">
        <v>44</v>
      </c>
      <c r="B81" s="53">
        <f t="shared" si="34"/>
        <v>7.0678309434372547E-2</v>
      </c>
      <c r="C81" s="53">
        <f t="shared" si="34"/>
        <v>9.6852610824749788E-2</v>
      </c>
      <c r="D81" s="53">
        <f t="shared" si="35"/>
        <v>8.98161211005188E-2</v>
      </c>
      <c r="E81" s="53">
        <f t="shared" si="35"/>
        <v>0.10737389736131134</v>
      </c>
      <c r="F81" s="53">
        <f t="shared" si="35"/>
        <v>9.7416755112958997E-2</v>
      </c>
      <c r="G81" s="53">
        <f t="shared" si="36"/>
        <v>0.10643980116280059</v>
      </c>
      <c r="H81" s="53">
        <f t="shared" si="36"/>
        <v>0.12082208409297884</v>
      </c>
      <c r="I81" s="53">
        <f t="shared" si="37"/>
        <v>0.12698066201646169</v>
      </c>
      <c r="J81" s="53">
        <f t="shared" si="37"/>
        <v>0.10916707365973587</v>
      </c>
      <c r="K81" s="53">
        <f t="shared" si="38"/>
        <v>0.10541770364989567</v>
      </c>
      <c r="L81" s="53">
        <f t="shared" si="38"/>
        <v>0.1045807129815314</v>
      </c>
      <c r="M81" s="53">
        <f t="shared" si="39"/>
        <v>0.10940267752549745</v>
      </c>
      <c r="N81" s="54">
        <f t="shared" si="40"/>
        <v>0.10469052450156255</v>
      </c>
    </row>
    <row r="82" spans="1:17" x14ac:dyDescent="0.2">
      <c r="A82" s="62" t="s">
        <v>45</v>
      </c>
      <c r="B82" s="55">
        <f t="shared" si="34"/>
        <v>0.23307796053193791</v>
      </c>
      <c r="C82" s="55">
        <f t="shared" si="34"/>
        <v>0.24346017706441553</v>
      </c>
      <c r="D82" s="55">
        <f t="shared" si="35"/>
        <v>0.18826595473510385</v>
      </c>
      <c r="E82" s="55">
        <f t="shared" si="35"/>
        <v>0.18024860450875005</v>
      </c>
      <c r="F82" s="55">
        <f t="shared" si="35"/>
        <v>0.19954797670051566</v>
      </c>
      <c r="G82" s="55">
        <f t="shared" si="36"/>
        <v>0.19180495500248784</v>
      </c>
      <c r="H82" s="55">
        <f t="shared" si="36"/>
        <v>0.18231110562329592</v>
      </c>
      <c r="I82" s="55">
        <f t="shared" si="37"/>
        <v>0.19997076500454813</v>
      </c>
      <c r="J82" s="55">
        <f t="shared" si="37"/>
        <v>0.16142330192689405</v>
      </c>
      <c r="K82" s="55">
        <f t="shared" si="38"/>
        <v>0.18286324596811876</v>
      </c>
      <c r="L82" s="55">
        <f t="shared" si="38"/>
        <v>0.17397076822005497</v>
      </c>
      <c r="M82" s="55">
        <f t="shared" si="39"/>
        <v>0.17182913773961919</v>
      </c>
      <c r="N82" s="55">
        <f t="shared" si="40"/>
        <v>0.18981109139385555</v>
      </c>
    </row>
    <row r="83" spans="1:17" x14ac:dyDescent="0.2">
      <c r="A83" s="62" t="s">
        <v>46</v>
      </c>
      <c r="B83" s="55">
        <f t="shared" si="34"/>
        <v>6.7227966979746256E-3</v>
      </c>
      <c r="C83" s="55">
        <f t="shared" si="34"/>
        <v>4.0224363271471339E-3</v>
      </c>
      <c r="D83" s="55">
        <f t="shared" si="35"/>
        <v>5.6141256108696806E-3</v>
      </c>
      <c r="E83" s="55">
        <f t="shared" si="35"/>
        <v>5.8120279823044374E-3</v>
      </c>
      <c r="F83" s="55">
        <f t="shared" si="35"/>
        <v>5.6669833650836087E-3</v>
      </c>
      <c r="G83" s="55">
        <f t="shared" si="36"/>
        <v>4.7634061776171922E-3</v>
      </c>
      <c r="H83" s="55">
        <f t="shared" si="36"/>
        <v>3.5195334778835236E-3</v>
      </c>
      <c r="I83" s="55">
        <f t="shared" si="37"/>
        <v>6.7705687969033647E-3</v>
      </c>
      <c r="J83" s="55">
        <f t="shared" si="37"/>
        <v>4.0623554479740703E-3</v>
      </c>
      <c r="K83" s="55">
        <f t="shared" si="38"/>
        <v>4.5062346307628781E-3</v>
      </c>
      <c r="L83" s="55">
        <f t="shared" si="38"/>
        <v>4.3034794400413712E-3</v>
      </c>
      <c r="M83" s="55">
        <f t="shared" si="39"/>
        <v>4.4805891505197799E-3</v>
      </c>
      <c r="N83" s="55">
        <f t="shared" si="40"/>
        <v>4.9760866389999461E-3</v>
      </c>
    </row>
    <row r="84" spans="1:17" x14ac:dyDescent="0.2">
      <c r="A84" s="61" t="s">
        <v>47</v>
      </c>
      <c r="B84" s="54">
        <f t="shared" si="34"/>
        <v>0.30577725079566326</v>
      </c>
      <c r="C84" s="54">
        <f t="shared" si="34"/>
        <v>0.30656542995936392</v>
      </c>
      <c r="D84" s="54">
        <f t="shared" si="35"/>
        <v>0.34660548024328242</v>
      </c>
      <c r="E84" s="54">
        <f t="shared" si="35"/>
        <v>0.37132294836674762</v>
      </c>
      <c r="F84" s="54">
        <f t="shared" si="35"/>
        <v>0.33919204347184473</v>
      </c>
      <c r="G84" s="54">
        <f t="shared" si="36"/>
        <v>0.34775556001761454</v>
      </c>
      <c r="H84" s="54">
        <f t="shared" si="36"/>
        <v>0.36135845353088031</v>
      </c>
      <c r="I84" s="54">
        <f t="shared" si="37"/>
        <v>0.34137272125216256</v>
      </c>
      <c r="J84" s="54">
        <f t="shared" si="37"/>
        <v>0.32232110991933788</v>
      </c>
      <c r="K84" s="54">
        <f t="shared" si="38"/>
        <v>0.31850375700088762</v>
      </c>
      <c r="L84" s="54">
        <f t="shared" si="38"/>
        <v>0.34677590803842873</v>
      </c>
      <c r="M84" s="54">
        <f t="shared" si="39"/>
        <v>0.31877789365080594</v>
      </c>
      <c r="N84" s="54">
        <f t="shared" si="40"/>
        <v>0.33583914399849374</v>
      </c>
    </row>
    <row r="85" spans="1:17" x14ac:dyDescent="0.2">
      <c r="A85" s="61" t="s">
        <v>61</v>
      </c>
      <c r="B85" s="54">
        <f t="shared" si="34"/>
        <v>5.987601212354139E-4</v>
      </c>
      <c r="C85" s="54">
        <f t="shared" si="34"/>
        <v>9.2798052381235906E-4</v>
      </c>
      <c r="D85" s="54">
        <f t="shared" si="35"/>
        <v>4.5635311654531257E-4</v>
      </c>
      <c r="E85" s="54">
        <f t="shared" si="35"/>
        <v>4.2901922951244534E-4</v>
      </c>
      <c r="F85" s="54">
        <f t="shared" si="35"/>
        <v>5.3494719374385226E-4</v>
      </c>
      <c r="G85" s="54">
        <f t="shared" si="36"/>
        <v>5.2983612221085374E-4</v>
      </c>
      <c r="H85" s="54">
        <f t="shared" si="36"/>
        <v>5.8404101482003017E-4</v>
      </c>
      <c r="I85" s="54">
        <f t="shared" si="37"/>
        <v>7.4062241091827296E-4</v>
      </c>
      <c r="J85" s="54">
        <f t="shared" si="37"/>
        <v>6.3098456480841327E-4</v>
      </c>
      <c r="K85" s="54">
        <f t="shared" si="38"/>
        <v>9.5882435477996218E-4</v>
      </c>
      <c r="L85" s="54">
        <f t="shared" si="38"/>
        <v>9.253366573182979E-4</v>
      </c>
      <c r="M85" s="54">
        <f t="shared" si="39"/>
        <v>1.1215784434196162E-3</v>
      </c>
      <c r="N85" s="54">
        <f t="shared" si="40"/>
        <v>7.1550798406526687E-4</v>
      </c>
    </row>
    <row r="86" spans="1:17" ht="12.75" thickBot="1" x14ac:dyDescent="0.25">
      <c r="A86" s="63" t="s">
        <v>48</v>
      </c>
      <c r="B86" s="56">
        <f t="shared" si="34"/>
        <v>1</v>
      </c>
      <c r="C86" s="56">
        <f t="shared" si="34"/>
        <v>1</v>
      </c>
      <c r="D86" s="56">
        <f t="shared" si="35"/>
        <v>1</v>
      </c>
      <c r="E86" s="56">
        <f t="shared" si="35"/>
        <v>1</v>
      </c>
      <c r="F86" s="56">
        <f t="shared" si="35"/>
        <v>1</v>
      </c>
      <c r="G86" s="56">
        <f t="shared" si="36"/>
        <v>1</v>
      </c>
      <c r="H86" s="56">
        <f t="shared" si="36"/>
        <v>1</v>
      </c>
      <c r="I86" s="56">
        <f t="shared" si="37"/>
        <v>1</v>
      </c>
      <c r="J86" s="56">
        <f t="shared" si="37"/>
        <v>1</v>
      </c>
      <c r="K86" s="56">
        <f t="shared" si="38"/>
        <v>1</v>
      </c>
      <c r="L86" s="56">
        <f t="shared" si="38"/>
        <v>1</v>
      </c>
      <c r="M86" s="56">
        <f t="shared" si="39"/>
        <v>1</v>
      </c>
      <c r="N86" s="56">
        <f>N75/N$31</f>
        <v>1.3081389363354019</v>
      </c>
    </row>
    <row r="87" spans="1:17" ht="12.75" thickTop="1" x14ac:dyDescent="0.2">
      <c r="A87" s="64" t="s">
        <v>69</v>
      </c>
    </row>
    <row r="89" spans="1:17" x14ac:dyDescent="0.2">
      <c r="A89" s="114" t="s">
        <v>75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</row>
    <row r="90" spans="1:17" x14ac:dyDescent="0.2">
      <c r="A90" s="60"/>
      <c r="B90" s="39" t="s">
        <v>38</v>
      </c>
      <c r="C90" s="39" t="s">
        <v>39</v>
      </c>
      <c r="D90" s="39" t="s">
        <v>40</v>
      </c>
      <c r="E90" s="39" t="s">
        <v>37</v>
      </c>
      <c r="F90" s="39" t="s">
        <v>41</v>
      </c>
      <c r="G90" s="39" t="s">
        <v>42</v>
      </c>
      <c r="H90" s="39" t="s">
        <v>50</v>
      </c>
      <c r="I90" s="39" t="s">
        <v>51</v>
      </c>
      <c r="J90" s="39" t="s">
        <v>52</v>
      </c>
      <c r="K90" s="39" t="s">
        <v>53</v>
      </c>
      <c r="L90" s="39" t="s">
        <v>55</v>
      </c>
      <c r="M90" s="39" t="s">
        <v>56</v>
      </c>
      <c r="N90" s="39" t="s">
        <v>48</v>
      </c>
      <c r="P90" s="35"/>
    </row>
    <row r="91" spans="1:17" x14ac:dyDescent="0.2">
      <c r="A91" s="61" t="s">
        <v>43</v>
      </c>
      <c r="B91" s="40">
        <v>40854.647140000001</v>
      </c>
      <c r="C91" s="40">
        <v>39506.443784379997</v>
      </c>
      <c r="D91" s="40">
        <v>41949.238488515344</v>
      </c>
      <c r="E91" s="40">
        <v>41770.109804298401</v>
      </c>
      <c r="F91" s="40">
        <v>44771.419278621019</v>
      </c>
      <c r="G91" s="40">
        <v>40168.91737677878</v>
      </c>
      <c r="H91" s="40">
        <v>35884.498487406512</v>
      </c>
      <c r="I91" s="40">
        <v>36659.480218594777</v>
      </c>
      <c r="J91" s="40">
        <v>34388.296125047746</v>
      </c>
      <c r="K91" s="40">
        <v>32482.322683242564</v>
      </c>
      <c r="L91" s="40">
        <v>38843.537338688519</v>
      </c>
      <c r="M91" s="40">
        <v>38122.329380921088</v>
      </c>
      <c r="N91" s="40">
        <f>N113/N102</f>
        <v>38690.908885013123</v>
      </c>
      <c r="P91" s="32"/>
      <c r="Q91" s="32"/>
    </row>
    <row r="92" spans="1:17" x14ac:dyDescent="0.2">
      <c r="A92" s="61" t="s">
        <v>44</v>
      </c>
      <c r="B92" s="40">
        <v>128833.47100000001</v>
      </c>
      <c r="C92" s="40">
        <v>148616.41706166693</v>
      </c>
      <c r="D92" s="40">
        <v>140464.05982644245</v>
      </c>
      <c r="E92" s="40">
        <v>142304.64929603599</v>
      </c>
      <c r="F92" s="40">
        <v>146348.42361093487</v>
      </c>
      <c r="G92" s="40">
        <v>145909.37834010206</v>
      </c>
      <c r="H92" s="40">
        <v>126151.61911249119</v>
      </c>
      <c r="I92" s="40">
        <v>128293.81968280215</v>
      </c>
      <c r="J92" s="40">
        <v>132830.96073535198</v>
      </c>
      <c r="K92" s="40">
        <v>128751.30727111988</v>
      </c>
      <c r="L92" s="40">
        <v>136850.41059369475</v>
      </c>
      <c r="M92" s="40">
        <v>133858.50480704903</v>
      </c>
      <c r="N92" s="40">
        <f t="shared" ref="N92:N97" si="41">N114/N103</f>
        <v>136482.17891187762</v>
      </c>
      <c r="P92" s="32"/>
      <c r="Q92" s="32"/>
    </row>
    <row r="93" spans="1:17" x14ac:dyDescent="0.2">
      <c r="A93" s="62" t="s">
        <v>45</v>
      </c>
      <c r="B93" s="41">
        <v>9561.7167000000009</v>
      </c>
      <c r="C93" s="41">
        <v>9639.2703671029194</v>
      </c>
      <c r="D93" s="41">
        <v>8925.6459846851085</v>
      </c>
      <c r="E93" s="41">
        <v>9275.5443505960102</v>
      </c>
      <c r="F93" s="41">
        <v>9250.348499415004</v>
      </c>
      <c r="G93" s="41">
        <v>10244.760963102117</v>
      </c>
      <c r="H93" s="41">
        <v>11897.243628020376</v>
      </c>
      <c r="I93" s="41">
        <v>12091.2027612313</v>
      </c>
      <c r="J93" s="41">
        <v>11709.248321399156</v>
      </c>
      <c r="K93" s="41">
        <v>11048.045321899979</v>
      </c>
      <c r="L93" s="41">
        <v>10364.302689745196</v>
      </c>
      <c r="M93" s="41">
        <v>10210.320244683651</v>
      </c>
      <c r="N93" s="41">
        <f t="shared" si="41"/>
        <v>10375.090159030462</v>
      </c>
      <c r="P93" s="32"/>
      <c r="Q93" s="32"/>
    </row>
    <row r="94" spans="1:17" x14ac:dyDescent="0.2">
      <c r="A94" s="62" t="s">
        <v>46</v>
      </c>
      <c r="B94" s="41">
        <v>3652.4659409999999</v>
      </c>
      <c r="C94" s="41">
        <v>4022.2797622906787</v>
      </c>
      <c r="D94" s="41">
        <v>3438.2520541994236</v>
      </c>
      <c r="E94" s="41">
        <v>3704.3325858300341</v>
      </c>
      <c r="F94" s="41">
        <v>4729.8588404656257</v>
      </c>
      <c r="G94" s="41">
        <v>4094.6387981910921</v>
      </c>
      <c r="H94" s="41">
        <v>4082.2690904840056</v>
      </c>
      <c r="I94" s="41">
        <v>5043.507135134224</v>
      </c>
      <c r="J94" s="41">
        <v>5433.2577797217546</v>
      </c>
      <c r="K94" s="41">
        <v>6430.8761590532968</v>
      </c>
      <c r="L94" s="41">
        <v>4463.1738146370135</v>
      </c>
      <c r="M94" s="41">
        <v>4490.5870745238954</v>
      </c>
      <c r="N94" s="41">
        <f t="shared" si="41"/>
        <v>4425.4240051824618</v>
      </c>
      <c r="P94" s="32"/>
      <c r="Q94" s="32"/>
    </row>
    <row r="95" spans="1:17" x14ac:dyDescent="0.2">
      <c r="A95" s="61" t="s">
        <v>47</v>
      </c>
      <c r="B95" s="40">
        <v>91183.617100000003</v>
      </c>
      <c r="C95" s="40">
        <v>95224.640444396689</v>
      </c>
      <c r="D95" s="40">
        <v>97458.323038444418</v>
      </c>
      <c r="E95" s="40">
        <v>96922.193527613694</v>
      </c>
      <c r="F95" s="40">
        <v>99832.203520455005</v>
      </c>
      <c r="G95" s="40">
        <v>103825.4916612732</v>
      </c>
      <c r="H95" s="40">
        <v>115984.85803168049</v>
      </c>
      <c r="I95" s="40">
        <v>118973.742495158</v>
      </c>
      <c r="J95" s="40">
        <v>121030.18683618955</v>
      </c>
      <c r="K95" s="40">
        <v>117702.78364179011</v>
      </c>
      <c r="L95" s="40">
        <v>105813.80402970011</v>
      </c>
      <c r="M95" s="40">
        <v>106463.72299543093</v>
      </c>
      <c r="N95" s="40">
        <f t="shared" si="41"/>
        <v>106690.05370413992</v>
      </c>
      <c r="P95" s="32"/>
      <c r="Q95" s="32"/>
    </row>
    <row r="96" spans="1:17" x14ac:dyDescent="0.2">
      <c r="A96" s="61" t="s">
        <v>61</v>
      </c>
      <c r="B96" s="40">
        <v>7283.7160000000003</v>
      </c>
      <c r="C96" s="40">
        <v>7658.0990023999993</v>
      </c>
      <c r="D96" s="40">
        <v>6820.1552418239999</v>
      </c>
      <c r="E96" s="40">
        <v>7053.9900814080002</v>
      </c>
      <c r="F96" s="40">
        <v>6504.1883098587541</v>
      </c>
      <c r="G96" s="40">
        <v>6915.9034298728129</v>
      </c>
      <c r="H96" s="40">
        <v>6615.6873410755825</v>
      </c>
      <c r="I96" s="40">
        <v>7412.3456746292068</v>
      </c>
      <c r="J96" s="40">
        <v>6275.0978048608531</v>
      </c>
      <c r="K96" s="40">
        <v>5908.9962556612527</v>
      </c>
      <c r="L96" s="40">
        <v>6844.8179141590463</v>
      </c>
      <c r="M96" s="40">
        <v>6785.9491945846785</v>
      </c>
      <c r="N96" s="40">
        <f t="shared" si="41"/>
        <v>6838.2924096372726</v>
      </c>
      <c r="P96" s="32"/>
      <c r="Q96" s="32"/>
    </row>
    <row r="97" spans="1:14" ht="12.75" thickBot="1" x14ac:dyDescent="0.25">
      <c r="A97" s="63" t="s">
        <v>49</v>
      </c>
      <c r="B97" s="42">
        <f t="shared" ref="B97:H97" si="42">B119/B108</f>
        <v>27118.713712030007</v>
      </c>
      <c r="C97" s="42">
        <f t="shared" si="42"/>
        <v>29789.870467550882</v>
      </c>
      <c r="D97" s="42">
        <f t="shared" si="42"/>
        <v>29637.570703813602</v>
      </c>
      <c r="E97" s="42">
        <f t="shared" si="42"/>
        <v>30304.693556081995</v>
      </c>
      <c r="F97" s="42">
        <f t="shared" si="42"/>
        <v>31009.811039142449</v>
      </c>
      <c r="G97" s="42">
        <f t="shared" si="42"/>
        <v>29800.281592245832</v>
      </c>
      <c r="H97" s="42">
        <f t="shared" si="42"/>
        <v>30167.98756228395</v>
      </c>
      <c r="I97" s="42">
        <f>I119/I108</f>
        <v>31020.37517270201</v>
      </c>
      <c r="J97" s="42">
        <f>J119/J108</f>
        <v>32928.430789074489</v>
      </c>
      <c r="K97" s="42">
        <f>K119/K108</f>
        <v>34145.557183145422</v>
      </c>
      <c r="L97" s="42">
        <f>L119/L108</f>
        <v>31715.843567189266</v>
      </c>
      <c r="M97" s="42">
        <v>32151.503767757513</v>
      </c>
      <c r="N97" s="42">
        <f t="shared" si="41"/>
        <v>30690.251773170639</v>
      </c>
    </row>
    <row r="98" spans="1:14" ht="12.75" thickTop="1" x14ac:dyDescent="0.2">
      <c r="A98" s="64" t="s">
        <v>69</v>
      </c>
      <c r="B98" s="41"/>
      <c r="C98" s="58">
        <f>B97/B53-1</f>
        <v>2.2028046908957322E-3</v>
      </c>
      <c r="D98" s="41"/>
      <c r="E98" s="41"/>
      <c r="F98" s="41"/>
      <c r="G98" s="43"/>
      <c r="H98" s="43"/>
      <c r="I98" s="43"/>
      <c r="J98" s="43"/>
      <c r="M98" s="43"/>
      <c r="N98" s="44"/>
    </row>
    <row r="100" spans="1:14" x14ac:dyDescent="0.2">
      <c r="A100" s="114" t="s">
        <v>73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1:14" x14ac:dyDescent="0.2">
      <c r="A101" s="60"/>
      <c r="B101" s="39" t="s">
        <v>38</v>
      </c>
      <c r="C101" s="39" t="s">
        <v>39</v>
      </c>
      <c r="D101" s="39" t="s">
        <v>40</v>
      </c>
      <c r="E101" s="39" t="s">
        <v>37</v>
      </c>
      <c r="F101" s="39" t="s">
        <v>41</v>
      </c>
      <c r="G101" s="39" t="s">
        <v>42</v>
      </c>
      <c r="H101" s="39" t="s">
        <v>50</v>
      </c>
      <c r="I101" s="39" t="s">
        <v>51</v>
      </c>
      <c r="J101" s="39" t="s">
        <v>52</v>
      </c>
      <c r="K101" s="39" t="s">
        <v>53</v>
      </c>
      <c r="L101" s="39" t="s">
        <v>55</v>
      </c>
      <c r="M101" s="39" t="s">
        <v>56</v>
      </c>
      <c r="N101" s="39" t="s">
        <v>48</v>
      </c>
    </row>
    <row r="102" spans="1:14" x14ac:dyDescent="0.2">
      <c r="A102" s="61" t="s">
        <v>43</v>
      </c>
      <c r="B102" s="47">
        <v>58169</v>
      </c>
      <c r="C102" s="47">
        <v>70247</v>
      </c>
      <c r="D102" s="47">
        <v>62603</v>
      </c>
      <c r="E102" s="47">
        <v>54260</v>
      </c>
      <c r="F102" s="47">
        <v>67350</v>
      </c>
      <c r="G102" s="47">
        <v>80783</v>
      </c>
      <c r="H102" s="47">
        <v>73413</v>
      </c>
      <c r="I102" s="47">
        <v>73537</v>
      </c>
      <c r="J102" s="47">
        <v>75400</v>
      </c>
      <c r="K102" s="47">
        <v>60500</v>
      </c>
      <c r="L102" s="47">
        <v>64500</v>
      </c>
      <c r="M102" s="47">
        <v>66000</v>
      </c>
      <c r="N102" s="47">
        <f>SUM(B102:M102)</f>
        <v>806762</v>
      </c>
    </row>
    <row r="103" spans="1:14" x14ac:dyDescent="0.2">
      <c r="A103" s="61" t="s">
        <v>44</v>
      </c>
      <c r="B103" s="47">
        <v>2924</v>
      </c>
      <c r="C103" s="47">
        <v>3331</v>
      </c>
      <c r="D103" s="47">
        <v>4180</v>
      </c>
      <c r="E103" s="47">
        <v>3713</v>
      </c>
      <c r="F103" s="47">
        <v>5307</v>
      </c>
      <c r="G103" s="47">
        <v>4772</v>
      </c>
      <c r="H103" s="47">
        <v>4479</v>
      </c>
      <c r="I103" s="47">
        <v>5187</v>
      </c>
      <c r="J103" s="47">
        <v>5750</v>
      </c>
      <c r="K103" s="47">
        <v>4350</v>
      </c>
      <c r="L103" s="47">
        <v>4100</v>
      </c>
      <c r="M103" s="47">
        <v>4500</v>
      </c>
      <c r="N103" s="47">
        <f t="shared" ref="N103:N108" si="43">SUM(B103:M103)</f>
        <v>52593</v>
      </c>
    </row>
    <row r="104" spans="1:14" x14ac:dyDescent="0.2">
      <c r="A104" s="62" t="s">
        <v>45</v>
      </c>
      <c r="B104" s="48">
        <v>108561</v>
      </c>
      <c r="C104" s="48">
        <v>108642</v>
      </c>
      <c r="D104" s="48">
        <v>98318</v>
      </c>
      <c r="E104" s="48">
        <v>99372</v>
      </c>
      <c r="F104" s="48">
        <v>123535</v>
      </c>
      <c r="G104" s="48">
        <v>116834</v>
      </c>
      <c r="H104" s="48">
        <v>111761</v>
      </c>
      <c r="I104" s="48">
        <v>116130</v>
      </c>
      <c r="J104" s="48">
        <v>113850</v>
      </c>
      <c r="K104" s="48">
        <v>108500</v>
      </c>
      <c r="L104" s="48">
        <v>110000</v>
      </c>
      <c r="M104" s="48">
        <v>115000</v>
      </c>
      <c r="N104" s="48">
        <f t="shared" si="43"/>
        <v>1330503</v>
      </c>
    </row>
    <row r="105" spans="1:14" x14ac:dyDescent="0.2">
      <c r="A105" s="62" t="s">
        <v>46</v>
      </c>
      <c r="B105" s="59">
        <v>4910</v>
      </c>
      <c r="C105" s="48">
        <v>4375</v>
      </c>
      <c r="D105" s="48">
        <v>7454</v>
      </c>
      <c r="E105" s="48">
        <v>6736</v>
      </c>
      <c r="F105" s="48">
        <v>5217</v>
      </c>
      <c r="G105" s="48">
        <v>7633</v>
      </c>
      <c r="H105" s="48">
        <v>3571</v>
      </c>
      <c r="I105" s="48">
        <v>7220</v>
      </c>
      <c r="J105" s="48">
        <v>3450</v>
      </c>
      <c r="K105" s="48">
        <v>5700</v>
      </c>
      <c r="L105" s="48">
        <v>5500</v>
      </c>
      <c r="M105" s="48">
        <v>5500</v>
      </c>
      <c r="N105" s="48">
        <f t="shared" si="43"/>
        <v>67266</v>
      </c>
    </row>
    <row r="106" spans="1:14" x14ac:dyDescent="0.2">
      <c r="A106" s="61" t="s">
        <v>47</v>
      </c>
      <c r="B106" s="47">
        <v>14750</v>
      </c>
      <c r="C106" s="47">
        <v>19000</v>
      </c>
      <c r="D106" s="47">
        <v>15000</v>
      </c>
      <c r="E106" s="47">
        <v>18750</v>
      </c>
      <c r="F106" s="47">
        <v>18900</v>
      </c>
      <c r="G106" s="47">
        <v>15000</v>
      </c>
      <c r="H106" s="47">
        <v>15250</v>
      </c>
      <c r="I106" s="47">
        <v>16900</v>
      </c>
      <c r="J106" s="47">
        <v>21000</v>
      </c>
      <c r="K106" s="47">
        <v>28500</v>
      </c>
      <c r="L106" s="47">
        <v>22000</v>
      </c>
      <c r="M106" s="47">
        <v>19000</v>
      </c>
      <c r="N106" s="47">
        <f t="shared" si="43"/>
        <v>224050</v>
      </c>
    </row>
    <row r="107" spans="1:14" x14ac:dyDescent="0.2">
      <c r="A107" s="61" t="s">
        <v>61</v>
      </c>
      <c r="B107" s="47">
        <v>1016</v>
      </c>
      <c r="C107" s="47">
        <v>890</v>
      </c>
      <c r="D107" s="47">
        <v>862</v>
      </c>
      <c r="E107" s="47">
        <v>781</v>
      </c>
      <c r="F107" s="47">
        <v>593</v>
      </c>
      <c r="G107" s="47">
        <v>922</v>
      </c>
      <c r="H107" s="47">
        <v>984</v>
      </c>
      <c r="I107" s="47">
        <v>841</v>
      </c>
      <c r="J107" s="47">
        <v>900</v>
      </c>
      <c r="K107" s="47">
        <v>1000</v>
      </c>
      <c r="L107" s="47">
        <v>900</v>
      </c>
      <c r="M107" s="47">
        <v>800</v>
      </c>
      <c r="N107" s="47">
        <f t="shared" si="43"/>
        <v>10489</v>
      </c>
    </row>
    <row r="108" spans="1:14" ht="12.75" thickBot="1" x14ac:dyDescent="0.25">
      <c r="A108" s="63" t="s">
        <v>48</v>
      </c>
      <c r="B108" s="49">
        <f t="shared" ref="B108:M108" si="44">SUM(B102:B107)</f>
        <v>190330</v>
      </c>
      <c r="C108" s="49">
        <f t="shared" si="44"/>
        <v>206485</v>
      </c>
      <c r="D108" s="49">
        <f t="shared" si="44"/>
        <v>188417</v>
      </c>
      <c r="E108" s="49">
        <f t="shared" si="44"/>
        <v>183612</v>
      </c>
      <c r="F108" s="49">
        <f t="shared" si="44"/>
        <v>220902</v>
      </c>
      <c r="G108" s="49">
        <f t="shared" si="44"/>
        <v>225944</v>
      </c>
      <c r="H108" s="49">
        <f>SUM(H102:H107)</f>
        <v>209458</v>
      </c>
      <c r="I108" s="49">
        <f t="shared" si="44"/>
        <v>219815</v>
      </c>
      <c r="J108" s="49">
        <f t="shared" si="44"/>
        <v>220350</v>
      </c>
      <c r="K108" s="49">
        <f t="shared" si="44"/>
        <v>208550</v>
      </c>
      <c r="L108" s="49">
        <f t="shared" si="44"/>
        <v>207000</v>
      </c>
      <c r="M108" s="49">
        <f t="shared" si="44"/>
        <v>210800</v>
      </c>
      <c r="N108" s="49">
        <f t="shared" si="43"/>
        <v>2491663</v>
      </c>
    </row>
    <row r="109" spans="1:14" ht="12.75" thickTop="1" x14ac:dyDescent="0.2">
      <c r="A109" s="64" t="s">
        <v>69</v>
      </c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</row>
    <row r="111" spans="1:14" x14ac:dyDescent="0.2">
      <c r="A111" s="115" t="s">
        <v>76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</row>
    <row r="112" spans="1:14" x14ac:dyDescent="0.2">
      <c r="A112" s="60"/>
      <c r="B112" s="39" t="s">
        <v>38</v>
      </c>
      <c r="C112" s="39" t="s">
        <v>39</v>
      </c>
      <c r="D112" s="39" t="s">
        <v>40</v>
      </c>
      <c r="E112" s="39" t="s">
        <v>37</v>
      </c>
      <c r="F112" s="39" t="s">
        <v>41</v>
      </c>
      <c r="G112" s="39" t="s">
        <v>42</v>
      </c>
      <c r="H112" s="39" t="s">
        <v>50</v>
      </c>
      <c r="I112" s="39" t="s">
        <v>51</v>
      </c>
      <c r="J112" s="39" t="s">
        <v>52</v>
      </c>
      <c r="K112" s="39" t="s">
        <v>53</v>
      </c>
      <c r="L112" s="39" t="s">
        <v>55</v>
      </c>
      <c r="M112" s="39" t="s">
        <v>56</v>
      </c>
      <c r="N112" s="39" t="s">
        <v>48</v>
      </c>
    </row>
    <row r="113" spans="1:14" x14ac:dyDescent="0.2">
      <c r="A113" s="61" t="s">
        <v>43</v>
      </c>
      <c r="B113" s="40">
        <f>B102*B91</f>
        <v>2376473969.48666</v>
      </c>
      <c r="C113" s="40">
        <f t="shared" ref="C113:H113" si="45">C102*C91</f>
        <v>2775209156.5213418</v>
      </c>
      <c r="D113" s="40">
        <f t="shared" si="45"/>
        <v>2626148177.0965261</v>
      </c>
      <c r="E113" s="40">
        <f t="shared" si="45"/>
        <v>2266446157.9812312</v>
      </c>
      <c r="F113" s="40">
        <f t="shared" si="45"/>
        <v>3015355088.4151258</v>
      </c>
      <c r="G113" s="40">
        <f t="shared" si="45"/>
        <v>3244965652.4483204</v>
      </c>
      <c r="H113" s="40">
        <f t="shared" si="45"/>
        <v>2634388687.4559741</v>
      </c>
      <c r="I113" s="40">
        <f>I102*I91</f>
        <v>2695828196.8348041</v>
      </c>
      <c r="J113" s="40">
        <f>J102*J91</f>
        <v>2592877527.8285999</v>
      </c>
      <c r="K113" s="40">
        <f>K102*K91</f>
        <v>1965180522.3361752</v>
      </c>
      <c r="L113" s="40">
        <f>L102*L91</f>
        <v>2505408158.3454094</v>
      </c>
      <c r="M113" s="40">
        <f>M102*M91</f>
        <v>2516073739.1407919</v>
      </c>
      <c r="N113" s="40">
        <f t="shared" ref="N113:N118" si="46">SUM(B113:M113)</f>
        <v>31214355033.890957</v>
      </c>
    </row>
    <row r="114" spans="1:14" x14ac:dyDescent="0.2">
      <c r="A114" s="61" t="s">
        <v>44</v>
      </c>
      <c r="B114" s="40">
        <f>B103*B92</f>
        <v>376709069.204</v>
      </c>
      <c r="C114" s="40">
        <f t="shared" ref="C114:I114" si="47">C103*C92</f>
        <v>495041285.23241252</v>
      </c>
      <c r="D114" s="40">
        <f t="shared" si="47"/>
        <v>587139770.07452941</v>
      </c>
      <c r="E114" s="40">
        <f t="shared" si="47"/>
        <v>528377162.83618164</v>
      </c>
      <c r="F114" s="40">
        <f t="shared" si="47"/>
        <v>776671084.10323131</v>
      </c>
      <c r="G114" s="40">
        <f t="shared" si="47"/>
        <v>696279553.43896699</v>
      </c>
      <c r="H114" s="40">
        <f t="shared" si="47"/>
        <v>565033102.004848</v>
      </c>
      <c r="I114" s="40">
        <f t="shared" si="47"/>
        <v>665460042.69469476</v>
      </c>
      <c r="J114" s="40">
        <f t="shared" ref="J114:M118" si="48">J103*J92</f>
        <v>763778024.22827387</v>
      </c>
      <c r="K114" s="40">
        <f t="shared" si="48"/>
        <v>560068186.6293714</v>
      </c>
      <c r="L114" s="40">
        <f t="shared" si="48"/>
        <v>561086683.43414843</v>
      </c>
      <c r="M114" s="40">
        <f t="shared" si="48"/>
        <v>602363271.63172066</v>
      </c>
      <c r="N114" s="40">
        <f t="shared" si="46"/>
        <v>7178007235.5123796</v>
      </c>
    </row>
    <row r="115" spans="1:14" x14ac:dyDescent="0.2">
      <c r="A115" s="62" t="s">
        <v>45</v>
      </c>
      <c r="B115" s="41">
        <f>B104*B93</f>
        <v>1038029526.6687001</v>
      </c>
      <c r="C115" s="41">
        <f t="shared" ref="C115:I115" si="49">C104*C93</f>
        <v>1047229611.2227954</v>
      </c>
      <c r="D115" s="41">
        <f t="shared" si="49"/>
        <v>877551661.92227054</v>
      </c>
      <c r="E115" s="41">
        <f t="shared" si="49"/>
        <v>921729393.20742667</v>
      </c>
      <c r="F115" s="41">
        <f t="shared" si="49"/>
        <v>1142741801.8752325</v>
      </c>
      <c r="G115" s="41">
        <f t="shared" si="49"/>
        <v>1196936402.3630726</v>
      </c>
      <c r="H115" s="41">
        <f t="shared" si="49"/>
        <v>1329647845.1111853</v>
      </c>
      <c r="I115" s="41">
        <f t="shared" si="49"/>
        <v>1404151376.6617908</v>
      </c>
      <c r="J115" s="41">
        <f t="shared" si="48"/>
        <v>1333097921.391294</v>
      </c>
      <c r="K115" s="41">
        <f t="shared" si="48"/>
        <v>1198712917.4261477</v>
      </c>
      <c r="L115" s="41">
        <f t="shared" si="48"/>
        <v>1140073295.8719716</v>
      </c>
      <c r="M115" s="41">
        <f t="shared" si="48"/>
        <v>1174186828.1386199</v>
      </c>
      <c r="N115" s="41">
        <f t="shared" si="46"/>
        <v>13804088581.860508</v>
      </c>
    </row>
    <row r="116" spans="1:14" x14ac:dyDescent="0.2">
      <c r="A116" s="62" t="s">
        <v>46</v>
      </c>
      <c r="B116" s="41">
        <f>B105*B94</f>
        <v>17933607.77031</v>
      </c>
      <c r="C116" s="41">
        <f t="shared" ref="C116:I116" si="50">C105*C94</f>
        <v>17597473.960021719</v>
      </c>
      <c r="D116" s="41">
        <f t="shared" si="50"/>
        <v>25628730.812002502</v>
      </c>
      <c r="E116" s="41">
        <f t="shared" si="50"/>
        <v>24952384.298151109</v>
      </c>
      <c r="F116" s="41">
        <f t="shared" si="50"/>
        <v>24675673.570709169</v>
      </c>
      <c r="G116" s="41">
        <f t="shared" si="50"/>
        <v>31254377.946592607</v>
      </c>
      <c r="H116" s="41">
        <f t="shared" si="50"/>
        <v>14577782.922118384</v>
      </c>
      <c r="I116" s="41">
        <f t="shared" si="50"/>
        <v>36414121.5156691</v>
      </c>
      <c r="J116" s="41">
        <f t="shared" si="48"/>
        <v>18744739.340040054</v>
      </c>
      <c r="K116" s="41">
        <f t="shared" si="48"/>
        <v>36655994.106603794</v>
      </c>
      <c r="L116" s="41">
        <f t="shared" si="48"/>
        <v>24547455.980503574</v>
      </c>
      <c r="M116" s="41">
        <f t="shared" si="48"/>
        <v>24698228.909881424</v>
      </c>
      <c r="N116" s="41">
        <f t="shared" si="46"/>
        <v>297680571.13260347</v>
      </c>
    </row>
    <row r="117" spans="1:14" x14ac:dyDescent="0.2">
      <c r="A117" s="61" t="s">
        <v>47</v>
      </c>
      <c r="B117" s="40">
        <f t="shared" ref="B117:I117" si="51">B106*B95</f>
        <v>1344958352.2250001</v>
      </c>
      <c r="C117" s="40">
        <f t="shared" si="51"/>
        <v>1809268168.443537</v>
      </c>
      <c r="D117" s="40">
        <f t="shared" si="51"/>
        <v>1461874845.5766664</v>
      </c>
      <c r="E117" s="40">
        <f t="shared" si="51"/>
        <v>1817291128.6427567</v>
      </c>
      <c r="F117" s="40">
        <f t="shared" si="51"/>
        <v>1886828646.5365996</v>
      </c>
      <c r="G117" s="40">
        <f t="shared" si="51"/>
        <v>1557382374.9190981</v>
      </c>
      <c r="H117" s="40">
        <f t="shared" si="51"/>
        <v>1768769084.9831274</v>
      </c>
      <c r="I117" s="40">
        <f t="shared" si="51"/>
        <v>2010656248.1681702</v>
      </c>
      <c r="J117" s="40">
        <f t="shared" si="48"/>
        <v>2541633923.5599804</v>
      </c>
      <c r="K117" s="40">
        <f t="shared" si="48"/>
        <v>3354529333.791018</v>
      </c>
      <c r="L117" s="40">
        <f t="shared" si="48"/>
        <v>2327903688.6534023</v>
      </c>
      <c r="M117" s="40">
        <f t="shared" si="48"/>
        <v>2022810736.9131877</v>
      </c>
      <c r="N117" s="40">
        <f t="shared" si="46"/>
        <v>23903906532.412548</v>
      </c>
    </row>
    <row r="118" spans="1:14" x14ac:dyDescent="0.2">
      <c r="A118" s="61" t="s">
        <v>61</v>
      </c>
      <c r="B118" s="40">
        <f t="shared" ref="B118:I118" si="52">B107*B96</f>
        <v>7400255.4560000002</v>
      </c>
      <c r="C118" s="40">
        <f t="shared" si="52"/>
        <v>6815708.1121359998</v>
      </c>
      <c r="D118" s="40">
        <f t="shared" si="52"/>
        <v>5878973.8184522875</v>
      </c>
      <c r="E118" s="40">
        <f t="shared" si="52"/>
        <v>5509166.2535796482</v>
      </c>
      <c r="F118" s="40">
        <f t="shared" si="52"/>
        <v>3856983.6677462412</v>
      </c>
      <c r="G118" s="40">
        <f t="shared" si="52"/>
        <v>6376462.9623427335</v>
      </c>
      <c r="H118" s="40">
        <f t="shared" si="52"/>
        <v>6509836.3436183734</v>
      </c>
      <c r="I118" s="40">
        <f t="shared" si="52"/>
        <v>6233782.712363163</v>
      </c>
      <c r="J118" s="40">
        <f t="shared" si="48"/>
        <v>5647588.0243747681</v>
      </c>
      <c r="K118" s="40">
        <f t="shared" si="48"/>
        <v>5908996.2556612529</v>
      </c>
      <c r="L118" s="40">
        <f t="shared" si="48"/>
        <v>6160336.1227431418</v>
      </c>
      <c r="M118" s="40">
        <f t="shared" si="48"/>
        <v>5428759.3556677429</v>
      </c>
      <c r="N118" s="40">
        <f t="shared" si="46"/>
        <v>71726849.084685355</v>
      </c>
    </row>
    <row r="119" spans="1:14" ht="12.75" thickBot="1" x14ac:dyDescent="0.25">
      <c r="A119" s="63" t="s">
        <v>48</v>
      </c>
      <c r="B119" s="42">
        <f t="shared" ref="B119:N119" si="53">SUM(B113:B118)</f>
        <v>5161504780.8106709</v>
      </c>
      <c r="C119" s="42">
        <f t="shared" si="53"/>
        <v>6151161403.4922438</v>
      </c>
      <c r="D119" s="42">
        <f t="shared" si="53"/>
        <v>5584222159.3004475</v>
      </c>
      <c r="E119" s="42">
        <f t="shared" si="53"/>
        <v>5564305393.219327</v>
      </c>
      <c r="F119" s="42">
        <f t="shared" si="53"/>
        <v>6850129278.1686449</v>
      </c>
      <c r="G119" s="42">
        <f t="shared" si="53"/>
        <v>6733194824.078392</v>
      </c>
      <c r="H119" s="42">
        <f t="shared" si="53"/>
        <v>6318926338.8208714</v>
      </c>
      <c r="I119" s="42">
        <f t="shared" si="53"/>
        <v>6818743768.587492</v>
      </c>
      <c r="J119" s="42">
        <f>SUM(J113:J118)</f>
        <v>7255779724.3725634</v>
      </c>
      <c r="K119" s="42">
        <f>SUM(K113:K118)</f>
        <v>7121055950.5449772</v>
      </c>
      <c r="L119" s="42">
        <f>SUM(L113:L118)</f>
        <v>6565179618.4081783</v>
      </c>
      <c r="M119" s="42">
        <f>SUM(M113:M118)</f>
        <v>6345561564.0898695</v>
      </c>
      <c r="N119" s="42">
        <f t="shared" si="53"/>
        <v>76469764803.893677</v>
      </c>
    </row>
    <row r="120" spans="1:14" ht="12.75" thickTop="1" x14ac:dyDescent="0.2">
      <c r="A120" s="64" t="s">
        <v>69</v>
      </c>
      <c r="B120" s="57"/>
      <c r="C120" s="57"/>
      <c r="I120" s="51"/>
      <c r="J120" s="51"/>
      <c r="L120" s="51"/>
    </row>
    <row r="121" spans="1:14" x14ac:dyDescent="0.2">
      <c r="A121" s="64"/>
      <c r="H121" s="52"/>
    </row>
    <row r="122" spans="1:14" x14ac:dyDescent="0.2">
      <c r="A122" s="114" t="s">
        <v>77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</row>
    <row r="123" spans="1:14" x14ac:dyDescent="0.2">
      <c r="A123" s="60"/>
      <c r="B123" s="39" t="s">
        <v>38</v>
      </c>
      <c r="C123" s="39" t="s">
        <v>39</v>
      </c>
      <c r="D123" s="39" t="s">
        <v>40</v>
      </c>
      <c r="E123" s="39" t="s">
        <v>37</v>
      </c>
      <c r="F123" s="39" t="s">
        <v>41</v>
      </c>
      <c r="G123" s="39" t="s">
        <v>42</v>
      </c>
      <c r="H123" s="39" t="s">
        <v>50</v>
      </c>
      <c r="I123" s="39" t="s">
        <v>51</v>
      </c>
      <c r="J123" s="39" t="s">
        <v>52</v>
      </c>
      <c r="K123" s="39" t="s">
        <v>53</v>
      </c>
      <c r="L123" s="39" t="s">
        <v>55</v>
      </c>
      <c r="M123" s="39" t="s">
        <v>56</v>
      </c>
      <c r="N123" s="39" t="s">
        <v>48</v>
      </c>
    </row>
    <row r="124" spans="1:14" x14ac:dyDescent="0.2">
      <c r="A124" s="61" t="s">
        <v>43</v>
      </c>
      <c r="B124" s="53">
        <f t="shared" ref="B124:D130" si="54">B113/B$119</f>
        <v>0.46042270043454436</v>
      </c>
      <c r="C124" s="53">
        <f t="shared" si="54"/>
        <v>0.45116832000957607</v>
      </c>
      <c r="D124" s="53">
        <f t="shared" si="54"/>
        <v>0.47028003223738357</v>
      </c>
      <c r="E124" s="53">
        <f t="shared" ref="E124:F130" si="55">E113/E$119</f>
        <v>0.40731879323933706</v>
      </c>
      <c r="F124" s="53">
        <f t="shared" si="55"/>
        <v>0.44018951555046698</v>
      </c>
      <c r="G124" s="53">
        <f t="shared" ref="G124:H130" si="56">G113/G$119</f>
        <v>0.4819355056895262</v>
      </c>
      <c r="H124" s="53">
        <f t="shared" si="56"/>
        <v>0.41690447810277181</v>
      </c>
      <c r="I124" s="53">
        <f t="shared" ref="I124:J130" si="57">I113/I$119</f>
        <v>0.39535555057134036</v>
      </c>
      <c r="J124" s="53">
        <f t="shared" si="57"/>
        <v>0.35735339637158248</v>
      </c>
      <c r="K124" s="53">
        <f t="shared" ref="K124:L130" si="58">K113/K$119</f>
        <v>0.27596757222301832</v>
      </c>
      <c r="L124" s="53">
        <f t="shared" si="58"/>
        <v>0.38162065685460733</v>
      </c>
      <c r="M124" s="53">
        <f t="shared" ref="M124:M130" si="59">M113/M$119</f>
        <v>0.39650923148858724</v>
      </c>
      <c r="N124" s="54">
        <f t="shared" ref="N124:N130" si="60">N113/N$119</f>
        <v>0.40819211506586967</v>
      </c>
    </row>
    <row r="125" spans="1:14" x14ac:dyDescent="0.2">
      <c r="A125" s="61" t="s">
        <v>44</v>
      </c>
      <c r="B125" s="53">
        <f t="shared" si="54"/>
        <v>7.298434956497972E-2</v>
      </c>
      <c r="C125" s="53">
        <f t="shared" si="54"/>
        <v>8.0479319718607792E-2</v>
      </c>
      <c r="D125" s="53">
        <f t="shared" si="54"/>
        <v>0.10514262386510823</v>
      </c>
      <c r="E125" s="53">
        <f t="shared" si="55"/>
        <v>9.4958332711224488E-2</v>
      </c>
      <c r="F125" s="53">
        <f t="shared" si="55"/>
        <v>0.11338050021602969</v>
      </c>
      <c r="G125" s="53">
        <f t="shared" si="56"/>
        <v>0.10340998168492331</v>
      </c>
      <c r="H125" s="53">
        <f t="shared" si="56"/>
        <v>8.9419162640576796E-2</v>
      </c>
      <c r="I125" s="53">
        <f t="shared" si="57"/>
        <v>9.7592762725639909E-2</v>
      </c>
      <c r="J125" s="53">
        <f t="shared" si="57"/>
        <v>0.10526477556405157</v>
      </c>
      <c r="K125" s="53">
        <f t="shared" si="58"/>
        <v>7.8649597829168749E-2</v>
      </c>
      <c r="L125" s="53">
        <f t="shared" si="58"/>
        <v>8.5464026279023872E-2</v>
      </c>
      <c r="M125" s="53">
        <f t="shared" si="59"/>
        <v>9.4926708305936414E-2</v>
      </c>
      <c r="N125" s="54">
        <f t="shared" si="60"/>
        <v>9.3867259222260496E-2</v>
      </c>
    </row>
    <row r="126" spans="1:14" x14ac:dyDescent="0.2">
      <c r="A126" s="62" t="s">
        <v>45</v>
      </c>
      <c r="B126" s="55">
        <f t="shared" si="54"/>
        <v>0.2011098644193576</v>
      </c>
      <c r="C126" s="55">
        <f t="shared" si="54"/>
        <v>0.17024908672177649</v>
      </c>
      <c r="D126" s="55">
        <f t="shared" si="54"/>
        <v>0.15714841510392275</v>
      </c>
      <c r="E126" s="55">
        <f t="shared" si="55"/>
        <v>0.16565039624364397</v>
      </c>
      <c r="F126" s="55">
        <f t="shared" si="55"/>
        <v>0.16682047235475533</v>
      </c>
      <c r="G126" s="55">
        <f t="shared" si="56"/>
        <v>0.17776648881192944</v>
      </c>
      <c r="H126" s="55">
        <f t="shared" si="56"/>
        <v>0.21042306458652296</v>
      </c>
      <c r="I126" s="55">
        <f t="shared" si="57"/>
        <v>0.20592522967799712</v>
      </c>
      <c r="J126" s="55">
        <f t="shared" si="57"/>
        <v>0.18372910590344202</v>
      </c>
      <c r="K126" s="55">
        <f t="shared" si="58"/>
        <v>0.16833359065721282</v>
      </c>
      <c r="L126" s="55">
        <f t="shared" si="58"/>
        <v>0.17365454749711762</v>
      </c>
      <c r="M126" s="55">
        <f t="shared" si="59"/>
        <v>0.18504064869269471</v>
      </c>
      <c r="N126" s="55">
        <f t="shared" si="60"/>
        <v>0.18051694832933021</v>
      </c>
    </row>
    <row r="127" spans="1:14" x14ac:dyDescent="0.2">
      <c r="A127" s="62" t="s">
        <v>46</v>
      </c>
      <c r="B127" s="55">
        <f t="shared" si="54"/>
        <v>3.4744921358947824E-3</v>
      </c>
      <c r="C127" s="55">
        <f t="shared" si="54"/>
        <v>2.8608376216613298E-3</v>
      </c>
      <c r="D127" s="55">
        <f t="shared" si="54"/>
        <v>4.5894898306146712E-3</v>
      </c>
      <c r="E127" s="55">
        <f t="shared" si="55"/>
        <v>4.4843664275792863E-3</v>
      </c>
      <c r="F127" s="55">
        <f t="shared" si="55"/>
        <v>3.6022201288011479E-3</v>
      </c>
      <c r="G127" s="55">
        <f t="shared" si="56"/>
        <v>4.641834784703495E-3</v>
      </c>
      <c r="H127" s="55">
        <f t="shared" si="56"/>
        <v>2.3070031426950669E-3</v>
      </c>
      <c r="I127" s="55">
        <f t="shared" si="57"/>
        <v>5.340297678205954E-3</v>
      </c>
      <c r="J127" s="55">
        <f t="shared" si="57"/>
        <v>2.5834217757569793E-3</v>
      </c>
      <c r="K127" s="55">
        <f t="shared" si="58"/>
        <v>5.1475503578649025E-3</v>
      </c>
      <c r="L127" s="55">
        <f t="shared" si="58"/>
        <v>3.7390379863598395E-3</v>
      </c>
      <c r="M127" s="55">
        <f t="shared" si="59"/>
        <v>3.8922053880386296E-3</v>
      </c>
      <c r="N127" s="55">
        <f t="shared" si="60"/>
        <v>3.8927878475369156E-3</v>
      </c>
    </row>
    <row r="128" spans="1:14" x14ac:dyDescent="0.2">
      <c r="A128" s="61" t="s">
        <v>47</v>
      </c>
      <c r="B128" s="54">
        <f t="shared" si="54"/>
        <v>0.26057485352435528</v>
      </c>
      <c r="C128" s="54">
        <f t="shared" si="54"/>
        <v>0.294134399955161</v>
      </c>
      <c r="D128" s="54">
        <f t="shared" si="54"/>
        <v>0.26178665602369228</v>
      </c>
      <c r="E128" s="54">
        <f t="shared" si="55"/>
        <v>0.32659802081627493</v>
      </c>
      <c r="F128" s="54">
        <f t="shared" si="55"/>
        <v>0.27544423906712545</v>
      </c>
      <c r="G128" s="54">
        <f t="shared" si="56"/>
        <v>0.23129917009824014</v>
      </c>
      <c r="H128" s="54">
        <f t="shared" si="56"/>
        <v>0.27991607911561517</v>
      </c>
      <c r="I128" s="54">
        <f t="shared" si="57"/>
        <v>0.29487194656453253</v>
      </c>
      <c r="J128" s="54">
        <f t="shared" si="57"/>
        <v>0.35029094323556875</v>
      </c>
      <c r="K128" s="54">
        <f t="shared" si="58"/>
        <v>0.47107189679281969</v>
      </c>
      <c r="L128" s="54">
        <f t="shared" si="58"/>
        <v>0.35458339664099486</v>
      </c>
      <c r="M128" s="54">
        <f t="shared" si="59"/>
        <v>0.3187756854114322</v>
      </c>
      <c r="N128" s="54">
        <f t="shared" si="60"/>
        <v>0.31259291294688818</v>
      </c>
    </row>
    <row r="129" spans="1:17" x14ac:dyDescent="0.2">
      <c r="A129" s="61" t="s">
        <v>61</v>
      </c>
      <c r="B129" s="54">
        <f t="shared" si="54"/>
        <v>1.4337399208681366E-3</v>
      </c>
      <c r="C129" s="54">
        <f t="shared" si="54"/>
        <v>1.1080359732174266E-3</v>
      </c>
      <c r="D129" s="54">
        <f t="shared" si="54"/>
        <v>1.0527829392784696E-3</v>
      </c>
      <c r="E129" s="54">
        <f t="shared" si="55"/>
        <v>9.9009056194024293E-4</v>
      </c>
      <c r="F129" s="54">
        <f t="shared" si="55"/>
        <v>5.63052682821395E-4</v>
      </c>
      <c r="G129" s="54">
        <f t="shared" si="56"/>
        <v>9.4701893067760941E-4</v>
      </c>
      <c r="H129" s="54">
        <f t="shared" si="56"/>
        <v>1.0302124118182277E-3</v>
      </c>
      <c r="I129" s="54">
        <f t="shared" si="57"/>
        <v>9.14212782284162E-4</v>
      </c>
      <c r="J129" s="54">
        <f t="shared" si="57"/>
        <v>7.7835714959816234E-4</v>
      </c>
      <c r="K129" s="54">
        <f t="shared" si="58"/>
        <v>8.2979213991557466E-4</v>
      </c>
      <c r="L129" s="54">
        <f t="shared" si="58"/>
        <v>9.3833474189649105E-4</v>
      </c>
      <c r="M129" s="54">
        <f t="shared" si="59"/>
        <v>8.5552071331079717E-4</v>
      </c>
      <c r="N129" s="54">
        <f t="shared" si="60"/>
        <v>9.3797658811464236E-4</v>
      </c>
    </row>
    <row r="130" spans="1:17" ht="12.75" thickBot="1" x14ac:dyDescent="0.25">
      <c r="A130" s="63" t="s">
        <v>48</v>
      </c>
      <c r="B130" s="56">
        <f t="shared" si="54"/>
        <v>1</v>
      </c>
      <c r="C130" s="56">
        <f t="shared" si="54"/>
        <v>1</v>
      </c>
      <c r="D130" s="56">
        <f t="shared" si="54"/>
        <v>1</v>
      </c>
      <c r="E130" s="56">
        <f t="shared" si="55"/>
        <v>1</v>
      </c>
      <c r="F130" s="56">
        <f t="shared" si="55"/>
        <v>1</v>
      </c>
      <c r="G130" s="56">
        <f t="shared" si="56"/>
        <v>1</v>
      </c>
      <c r="H130" s="56">
        <f t="shared" si="56"/>
        <v>1</v>
      </c>
      <c r="I130" s="56">
        <f t="shared" si="57"/>
        <v>1</v>
      </c>
      <c r="J130" s="56">
        <f t="shared" si="57"/>
        <v>1</v>
      </c>
      <c r="K130" s="56">
        <f t="shared" si="58"/>
        <v>1</v>
      </c>
      <c r="L130" s="56">
        <f t="shared" si="58"/>
        <v>1</v>
      </c>
      <c r="M130" s="56">
        <f t="shared" si="59"/>
        <v>1</v>
      </c>
      <c r="N130" s="56">
        <f t="shared" si="60"/>
        <v>1</v>
      </c>
    </row>
    <row r="131" spans="1:17" ht="12.75" thickTop="1" x14ac:dyDescent="0.2">
      <c r="A131" s="64" t="s">
        <v>69</v>
      </c>
    </row>
    <row r="133" spans="1:17" x14ac:dyDescent="0.2">
      <c r="A133" s="114" t="s">
        <v>82</v>
      </c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</row>
    <row r="134" spans="1:17" x14ac:dyDescent="0.2">
      <c r="A134" s="60"/>
      <c r="B134" s="39" t="s">
        <v>38</v>
      </c>
      <c r="C134" s="39" t="s">
        <v>39</v>
      </c>
      <c r="D134" s="39" t="s">
        <v>40</v>
      </c>
      <c r="E134" s="39" t="s">
        <v>37</v>
      </c>
      <c r="F134" s="39" t="s">
        <v>41</v>
      </c>
      <c r="G134" s="39" t="s">
        <v>42</v>
      </c>
      <c r="H134" s="39" t="s">
        <v>50</v>
      </c>
      <c r="I134" s="39" t="s">
        <v>51</v>
      </c>
      <c r="J134" s="39" t="s">
        <v>52</v>
      </c>
      <c r="K134" s="39" t="s">
        <v>53</v>
      </c>
      <c r="L134" s="39" t="s">
        <v>55</v>
      </c>
      <c r="M134" s="39" t="s">
        <v>56</v>
      </c>
      <c r="N134" s="39" t="s">
        <v>48</v>
      </c>
      <c r="P134" s="35"/>
    </row>
    <row r="135" spans="1:17" x14ac:dyDescent="0.2">
      <c r="A135" s="61" t="s">
        <v>43</v>
      </c>
      <c r="B135" s="40">
        <v>40405.208810308504</v>
      </c>
      <c r="C135" s="40">
        <v>39054.981412710498</v>
      </c>
      <c r="D135" s="40">
        <v>41082.456299999998</v>
      </c>
      <c r="E135" s="40">
        <v>42649.040050600001</v>
      </c>
      <c r="F135" s="40">
        <v>44840.646269999997</v>
      </c>
      <c r="G135" s="40">
        <v>43781</v>
      </c>
      <c r="H135" s="40">
        <v>42489.162212355564</v>
      </c>
      <c r="I135" s="40">
        <v>43406.781961162313</v>
      </c>
      <c r="J135" s="40">
        <v>40717.578727662811</v>
      </c>
      <c r="K135" s="40">
        <v>41074</v>
      </c>
      <c r="L135" s="40">
        <v>41855</v>
      </c>
      <c r="M135" s="40">
        <v>41941</v>
      </c>
      <c r="N135" s="40">
        <f>N157/N146</f>
        <v>42026.312209793861</v>
      </c>
      <c r="P135" s="32"/>
      <c r="Q135" s="32"/>
    </row>
    <row r="136" spans="1:17" x14ac:dyDescent="0.2">
      <c r="A136" s="61" t="s">
        <v>44</v>
      </c>
      <c r="B136" s="40">
        <v>123804.9302396959</v>
      </c>
      <c r="C136" s="40">
        <v>142815.72175287607</v>
      </c>
      <c r="D136" s="40">
        <v>144318.48634100001</v>
      </c>
      <c r="E136" s="40">
        <v>149270.44574269999</v>
      </c>
      <c r="F136" s="40">
        <v>151567.27009000001</v>
      </c>
      <c r="G136" s="40">
        <v>145986</v>
      </c>
      <c r="H136" s="40">
        <v>145375.48948415072</v>
      </c>
      <c r="I136" s="40">
        <v>147844.13363373146</v>
      </c>
      <c r="J136" s="40">
        <v>153072.67612897203</v>
      </c>
      <c r="K136" s="40">
        <v>145895</v>
      </c>
      <c r="L136" s="40">
        <v>145100</v>
      </c>
      <c r="M136" s="40">
        <v>143008</v>
      </c>
      <c r="N136" s="40">
        <f t="shared" ref="N136:N141" si="61">N158/N147</f>
        <v>145794.61778646201</v>
      </c>
      <c r="P136" s="32"/>
      <c r="Q136" s="32"/>
    </row>
    <row r="137" spans="1:17" x14ac:dyDescent="0.2">
      <c r="A137" s="62" t="s">
        <v>45</v>
      </c>
      <c r="B137" s="41">
        <v>10280.308037466724</v>
      </c>
      <c r="C137" s="41">
        <v>10363.690092412271</v>
      </c>
      <c r="D137" s="41">
        <v>10782.342570999999</v>
      </c>
      <c r="E137" s="41">
        <v>11071.417175299999</v>
      </c>
      <c r="F137" s="41">
        <v>11800.437889999999</v>
      </c>
      <c r="G137" s="41">
        <v>11007</v>
      </c>
      <c r="H137" s="41">
        <v>11090.030170846987</v>
      </c>
      <c r="I137" s="41">
        <v>12369.48701998937</v>
      </c>
      <c r="J137" s="41">
        <v>11978.741733599854</v>
      </c>
      <c r="K137" s="41">
        <v>10194</v>
      </c>
      <c r="L137" s="41">
        <v>10920</v>
      </c>
      <c r="M137" s="41">
        <v>10992</v>
      </c>
      <c r="N137" s="41">
        <f t="shared" si="61"/>
        <v>11070.78777289887</v>
      </c>
      <c r="P137" s="32"/>
      <c r="Q137" s="32"/>
    </row>
    <row r="138" spans="1:17" x14ac:dyDescent="0.2">
      <c r="A138" s="62" t="s">
        <v>46</v>
      </c>
      <c r="B138" s="41">
        <v>3122.1511846470771</v>
      </c>
      <c r="C138" s="41">
        <v>3438.270398047719</v>
      </c>
      <c r="D138" s="41">
        <v>4803.4623597231002</v>
      </c>
      <c r="E138" s="41">
        <v>5032.2431856000003</v>
      </c>
      <c r="F138" s="41">
        <v>5318.3116200000004</v>
      </c>
      <c r="G138" s="41">
        <v>5031</v>
      </c>
      <c r="H138" s="41">
        <v>4435.0236220652541</v>
      </c>
      <c r="I138" s="41">
        <v>5479.3235787704816</v>
      </c>
      <c r="J138" s="41">
        <v>5902.7531168894184</v>
      </c>
      <c r="K138" s="41">
        <v>4729</v>
      </c>
      <c r="L138" s="41">
        <v>4888</v>
      </c>
      <c r="M138" s="41">
        <v>4744</v>
      </c>
      <c r="N138" s="41">
        <f t="shared" si="61"/>
        <v>4708.5204032710535</v>
      </c>
      <c r="P138" s="32"/>
      <c r="Q138" s="32"/>
    </row>
    <row r="139" spans="1:17" x14ac:dyDescent="0.2">
      <c r="A139" s="61" t="s">
        <v>47</v>
      </c>
      <c r="B139" s="40">
        <v>90447.986249575857</v>
      </c>
      <c r="C139" s="40">
        <v>94456.408327056764</v>
      </c>
      <c r="D139" s="40">
        <v>102038.34149999999</v>
      </c>
      <c r="E139" s="40">
        <v>101716.0023792</v>
      </c>
      <c r="F139" s="40">
        <v>109140</v>
      </c>
      <c r="G139" s="40">
        <v>101541</v>
      </c>
      <c r="H139" s="40">
        <v>101671.94232857732</v>
      </c>
      <c r="I139" s="40">
        <v>109423.34416122595</v>
      </c>
      <c r="J139" s="40">
        <v>111314.7112154838</v>
      </c>
      <c r="K139" s="40">
        <v>108417</v>
      </c>
      <c r="L139" s="40">
        <v>105017</v>
      </c>
      <c r="M139" s="40">
        <v>106125</v>
      </c>
      <c r="N139" s="40">
        <f t="shared" si="61"/>
        <v>103781.32291188579</v>
      </c>
      <c r="P139" s="32"/>
      <c r="Q139" s="32"/>
    </row>
    <row r="140" spans="1:17" x14ac:dyDescent="0.2">
      <c r="A140" s="61" t="s">
        <v>61</v>
      </c>
      <c r="B140" s="40">
        <v>5231.2540680000011</v>
      </c>
      <c r="C140" s="40">
        <v>5500.1405270952</v>
      </c>
      <c r="D140" s="40">
        <v>5418.3462900000004</v>
      </c>
      <c r="E140" s="40">
        <v>5601.2297341000003</v>
      </c>
      <c r="F140" s="40">
        <v>5794</v>
      </c>
      <c r="G140" s="40">
        <v>5256</v>
      </c>
      <c r="H140" s="40">
        <v>5625.8693481716227</v>
      </c>
      <c r="I140" s="40">
        <v>6303.334208380109</v>
      </c>
      <c r="J140" s="40">
        <v>5336.237729669695</v>
      </c>
      <c r="K140" s="40">
        <v>5563</v>
      </c>
      <c r="L140" s="40">
        <v>5280</v>
      </c>
      <c r="M140" s="40">
        <v>5357</v>
      </c>
      <c r="N140" s="40">
        <f t="shared" si="61"/>
        <v>5524.5498705002565</v>
      </c>
      <c r="P140" s="32"/>
      <c r="Q140" s="32"/>
    </row>
    <row r="141" spans="1:17" ht="12.75" thickBot="1" x14ac:dyDescent="0.25">
      <c r="A141" s="63" t="s">
        <v>49</v>
      </c>
      <c r="B141" s="42">
        <f t="shared" ref="B141:I141" si="62">B163/B152</f>
        <v>26670.077698356428</v>
      </c>
      <c r="C141" s="42">
        <f t="shared" si="62"/>
        <v>27416.408938814267</v>
      </c>
      <c r="D141" s="42">
        <f t="shared" si="62"/>
        <v>30911.961760777318</v>
      </c>
      <c r="E141" s="42">
        <f t="shared" si="62"/>
        <v>31927.606965135335</v>
      </c>
      <c r="F141" s="42">
        <f t="shared" si="62"/>
        <v>36302.980431302109</v>
      </c>
      <c r="G141" s="42">
        <f t="shared" si="62"/>
        <v>31874.991130820399</v>
      </c>
      <c r="H141" s="42">
        <f t="shared" si="62"/>
        <v>32369.992168391338</v>
      </c>
      <c r="I141" s="42">
        <f t="shared" si="62"/>
        <v>34288.159499567591</v>
      </c>
      <c r="J141" s="42">
        <f>J163/J152</f>
        <v>32941.766181904626</v>
      </c>
      <c r="K141" s="42">
        <f>K163/K152</f>
        <v>31107.490686274508</v>
      </c>
      <c r="L141" s="42">
        <f>L163/L152</f>
        <v>30518.213658536584</v>
      </c>
      <c r="M141" s="42">
        <f>M163/M152</f>
        <v>33151.36555829228</v>
      </c>
      <c r="N141" s="42">
        <f t="shared" si="61"/>
        <v>31710.943046453325</v>
      </c>
    </row>
    <row r="142" spans="1:17" ht="12.75" thickTop="1" x14ac:dyDescent="0.2">
      <c r="A142" s="64" t="s">
        <v>69</v>
      </c>
      <c r="B142" s="41"/>
      <c r="C142" s="58"/>
      <c r="D142" s="41"/>
      <c r="E142" s="41"/>
      <c r="F142" s="41"/>
      <c r="G142" s="43"/>
      <c r="H142" s="43"/>
      <c r="I142" s="43"/>
      <c r="J142" s="43"/>
      <c r="M142" s="43"/>
      <c r="N142" s="44"/>
    </row>
    <row r="144" spans="1:17" x14ac:dyDescent="0.2">
      <c r="A144" s="114" t="s">
        <v>80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</row>
    <row r="145" spans="1:14" x14ac:dyDescent="0.2">
      <c r="A145" s="60"/>
      <c r="B145" s="39" t="s">
        <v>38</v>
      </c>
      <c r="C145" s="39" t="s">
        <v>39</v>
      </c>
      <c r="D145" s="39" t="s">
        <v>40</v>
      </c>
      <c r="E145" s="39" t="s">
        <v>37</v>
      </c>
      <c r="F145" s="39" t="s">
        <v>41</v>
      </c>
      <c r="G145" s="39" t="s">
        <v>42</v>
      </c>
      <c r="H145" s="39" t="s">
        <v>50</v>
      </c>
      <c r="I145" s="39" t="s">
        <v>51</v>
      </c>
      <c r="J145" s="39" t="s">
        <v>52</v>
      </c>
      <c r="K145" s="39" t="s">
        <v>53</v>
      </c>
      <c r="L145" s="39" t="s">
        <v>55</v>
      </c>
      <c r="M145" s="39" t="s">
        <v>56</v>
      </c>
      <c r="N145" s="39" t="s">
        <v>48</v>
      </c>
    </row>
    <row r="146" spans="1:14" x14ac:dyDescent="0.2">
      <c r="A146" s="61" t="s">
        <v>43</v>
      </c>
      <c r="B146" s="47">
        <v>62500</v>
      </c>
      <c r="C146" s="47">
        <v>60500</v>
      </c>
      <c r="D146" s="47">
        <v>73000</v>
      </c>
      <c r="E146" s="47">
        <v>65000</v>
      </c>
      <c r="F146" s="47">
        <v>72500</v>
      </c>
      <c r="G146" s="47">
        <v>80000</v>
      </c>
      <c r="H146" s="47">
        <v>75000</v>
      </c>
      <c r="I146" s="47">
        <v>84000</v>
      </c>
      <c r="J146" s="47">
        <v>72000</v>
      </c>
      <c r="K146" s="47">
        <v>75000</v>
      </c>
      <c r="L146" s="47">
        <v>71000</v>
      </c>
      <c r="M146" s="47">
        <v>91000</v>
      </c>
      <c r="N146" s="47">
        <f>SUM(B146:M146)</f>
        <v>881500</v>
      </c>
    </row>
    <row r="147" spans="1:14" x14ac:dyDescent="0.2">
      <c r="A147" s="61" t="s">
        <v>44</v>
      </c>
      <c r="B147" s="47">
        <v>2700</v>
      </c>
      <c r="C147" s="47">
        <v>2650</v>
      </c>
      <c r="D147" s="47">
        <v>3400</v>
      </c>
      <c r="E147" s="47">
        <v>4650</v>
      </c>
      <c r="F147" s="47">
        <v>5550</v>
      </c>
      <c r="G147" s="47">
        <v>5250</v>
      </c>
      <c r="H147" s="47">
        <v>5000</v>
      </c>
      <c r="I147" s="47">
        <v>6000</v>
      </c>
      <c r="J147" s="47">
        <v>4500</v>
      </c>
      <c r="K147" s="47">
        <v>4250</v>
      </c>
      <c r="L147" s="47">
        <v>3750</v>
      </c>
      <c r="M147" s="47">
        <v>6350</v>
      </c>
      <c r="N147" s="47">
        <f t="shared" ref="N147:N152" si="63">SUM(B147:M147)</f>
        <v>54050</v>
      </c>
    </row>
    <row r="148" spans="1:14" x14ac:dyDescent="0.2">
      <c r="A148" s="62" t="s">
        <v>45</v>
      </c>
      <c r="B148" s="48">
        <v>112500</v>
      </c>
      <c r="C148" s="48">
        <v>109000</v>
      </c>
      <c r="D148" s="48">
        <v>110000</v>
      </c>
      <c r="E148" s="48">
        <v>112500</v>
      </c>
      <c r="F148" s="48">
        <v>103000</v>
      </c>
      <c r="G148" s="48">
        <v>120000</v>
      </c>
      <c r="H148" s="48">
        <v>108000</v>
      </c>
      <c r="I148" s="48">
        <v>115000</v>
      </c>
      <c r="J148" s="48">
        <v>110000</v>
      </c>
      <c r="K148" s="48">
        <v>107500</v>
      </c>
      <c r="L148" s="48">
        <v>113000</v>
      </c>
      <c r="M148" s="48">
        <v>125000</v>
      </c>
      <c r="N148" s="48">
        <f t="shared" si="63"/>
        <v>1345500</v>
      </c>
    </row>
    <row r="149" spans="1:14" x14ac:dyDescent="0.2">
      <c r="A149" s="62" t="s">
        <v>46</v>
      </c>
      <c r="B149" s="59">
        <v>3500</v>
      </c>
      <c r="C149" s="48">
        <v>4250</v>
      </c>
      <c r="D149" s="48">
        <v>4500</v>
      </c>
      <c r="E149" s="48">
        <v>6000</v>
      </c>
      <c r="F149" s="48">
        <v>2900</v>
      </c>
      <c r="G149" s="48">
        <v>3500</v>
      </c>
      <c r="H149" s="48">
        <v>3000</v>
      </c>
      <c r="I149" s="48">
        <v>3500</v>
      </c>
      <c r="J149" s="48">
        <v>2750</v>
      </c>
      <c r="K149" s="48">
        <v>2250</v>
      </c>
      <c r="L149" s="48">
        <v>2300</v>
      </c>
      <c r="M149" s="48">
        <v>1800</v>
      </c>
      <c r="N149" s="48">
        <f t="shared" si="63"/>
        <v>40250</v>
      </c>
    </row>
    <row r="150" spans="1:14" x14ac:dyDescent="0.2">
      <c r="A150" s="61" t="s">
        <v>47</v>
      </c>
      <c r="B150" s="47">
        <v>12950</v>
      </c>
      <c r="C150" s="47">
        <v>14500</v>
      </c>
      <c r="D150" s="47">
        <v>17300</v>
      </c>
      <c r="E150" s="47">
        <v>18600</v>
      </c>
      <c r="F150" s="47">
        <v>19000</v>
      </c>
      <c r="G150" s="47">
        <v>15500</v>
      </c>
      <c r="H150" s="47">
        <v>15750</v>
      </c>
      <c r="I150" s="47">
        <v>16000</v>
      </c>
      <c r="J150" s="47">
        <v>16700</v>
      </c>
      <c r="K150" s="47">
        <v>14150</v>
      </c>
      <c r="L150" s="47">
        <v>14200</v>
      </c>
      <c r="M150" s="47">
        <v>18500</v>
      </c>
      <c r="N150" s="47">
        <f t="shared" si="63"/>
        <v>193150</v>
      </c>
    </row>
    <row r="151" spans="1:14" x14ac:dyDescent="0.2">
      <c r="A151" s="61" t="s">
        <v>61</v>
      </c>
      <c r="B151" s="47">
        <v>950</v>
      </c>
      <c r="C151" s="47">
        <v>975</v>
      </c>
      <c r="D151" s="47">
        <v>1050</v>
      </c>
      <c r="E151" s="47">
        <v>1250</v>
      </c>
      <c r="F151" s="47">
        <v>950</v>
      </c>
      <c r="G151" s="47">
        <v>1250</v>
      </c>
      <c r="H151" s="47">
        <v>1250</v>
      </c>
      <c r="I151" s="47">
        <v>1000</v>
      </c>
      <c r="J151" s="47">
        <v>1050</v>
      </c>
      <c r="K151" s="47">
        <v>850</v>
      </c>
      <c r="L151" s="47">
        <v>750</v>
      </c>
      <c r="M151" s="47">
        <v>950</v>
      </c>
      <c r="N151" s="47">
        <f t="shared" si="63"/>
        <v>12275</v>
      </c>
    </row>
    <row r="152" spans="1:14" ht="12.75" thickBot="1" x14ac:dyDescent="0.25">
      <c r="A152" s="63" t="s">
        <v>48</v>
      </c>
      <c r="B152" s="49">
        <f t="shared" ref="B152:G152" si="64">SUM(B146:B151)</f>
        <v>195100</v>
      </c>
      <c r="C152" s="49">
        <f t="shared" si="64"/>
        <v>191875</v>
      </c>
      <c r="D152" s="49">
        <f t="shared" si="64"/>
        <v>209250</v>
      </c>
      <c r="E152" s="49">
        <f t="shared" si="64"/>
        <v>208000</v>
      </c>
      <c r="F152" s="49">
        <f t="shared" si="64"/>
        <v>203900</v>
      </c>
      <c r="G152" s="49">
        <f t="shared" si="64"/>
        <v>225500</v>
      </c>
      <c r="H152" s="49">
        <f t="shared" ref="H152:M152" si="65">SUM(H146:H151)</f>
        <v>208000</v>
      </c>
      <c r="I152" s="49">
        <f t="shared" si="65"/>
        <v>225500</v>
      </c>
      <c r="J152" s="49">
        <f t="shared" si="65"/>
        <v>207000</v>
      </c>
      <c r="K152" s="49">
        <f t="shared" si="65"/>
        <v>204000</v>
      </c>
      <c r="L152" s="49">
        <f t="shared" si="65"/>
        <v>205000</v>
      </c>
      <c r="M152" s="49">
        <f t="shared" si="65"/>
        <v>243600</v>
      </c>
      <c r="N152" s="49">
        <f t="shared" si="63"/>
        <v>2526725</v>
      </c>
    </row>
    <row r="153" spans="1:14" ht="12.75" thickTop="1" x14ac:dyDescent="0.2">
      <c r="A153" s="64" t="s">
        <v>69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</row>
    <row r="155" spans="1:14" x14ac:dyDescent="0.2">
      <c r="A155" s="115" t="s">
        <v>83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</row>
    <row r="156" spans="1:14" x14ac:dyDescent="0.2">
      <c r="A156" s="60"/>
      <c r="B156" s="39" t="s">
        <v>38</v>
      </c>
      <c r="C156" s="39" t="s">
        <v>39</v>
      </c>
      <c r="D156" s="39" t="s">
        <v>40</v>
      </c>
      <c r="E156" s="39" t="s">
        <v>37</v>
      </c>
      <c r="F156" s="39" t="s">
        <v>41</v>
      </c>
      <c r="G156" s="39" t="s">
        <v>42</v>
      </c>
      <c r="H156" s="39" t="s">
        <v>50</v>
      </c>
      <c r="I156" s="39" t="s">
        <v>51</v>
      </c>
      <c r="J156" s="39" t="s">
        <v>52</v>
      </c>
      <c r="K156" s="39" t="s">
        <v>53</v>
      </c>
      <c r="L156" s="39" t="s">
        <v>55</v>
      </c>
      <c r="M156" s="39" t="s">
        <v>56</v>
      </c>
      <c r="N156" s="39" t="s">
        <v>48</v>
      </c>
    </row>
    <row r="157" spans="1:14" x14ac:dyDescent="0.2">
      <c r="A157" s="61" t="s">
        <v>43</v>
      </c>
      <c r="B157" s="40">
        <f>B146*B135</f>
        <v>2525325550.6442814</v>
      </c>
      <c r="C157" s="40">
        <f t="shared" ref="C157:H157" si="66">C146*C135</f>
        <v>2362826375.4689851</v>
      </c>
      <c r="D157" s="40">
        <f t="shared" si="66"/>
        <v>2999019309.8999996</v>
      </c>
      <c r="E157" s="40">
        <f t="shared" si="66"/>
        <v>2772187603.289</v>
      </c>
      <c r="F157" s="40">
        <f t="shared" si="66"/>
        <v>3250946854.5749998</v>
      </c>
      <c r="G157" s="40">
        <f t="shared" si="66"/>
        <v>3502480000</v>
      </c>
      <c r="H157" s="40">
        <f t="shared" si="66"/>
        <v>3186687165.9266672</v>
      </c>
      <c r="I157" s="40">
        <f t="shared" ref="I157:J162" si="67">I146*I135</f>
        <v>3646169684.7376342</v>
      </c>
      <c r="J157" s="40">
        <f t="shared" si="67"/>
        <v>2931665668.3917222</v>
      </c>
      <c r="K157" s="40">
        <f>K146*K135</f>
        <v>3080550000</v>
      </c>
      <c r="L157" s="40">
        <f>L146*L135</f>
        <v>2971705000</v>
      </c>
      <c r="M157" s="40">
        <f>M146*M135</f>
        <v>3816631000</v>
      </c>
      <c r="N157" s="40">
        <f t="shared" ref="N157:N162" si="68">SUM(B157:M157)</f>
        <v>37046194212.933289</v>
      </c>
    </row>
    <row r="158" spans="1:14" x14ac:dyDescent="0.2">
      <c r="A158" s="61" t="s">
        <v>44</v>
      </c>
      <c r="B158" s="40">
        <f>B147*B136</f>
        <v>334273311.64717889</v>
      </c>
      <c r="C158" s="40">
        <f t="shared" ref="C158:M158" si="69">C147*C136</f>
        <v>378461662.64512157</v>
      </c>
      <c r="D158" s="40">
        <f t="shared" si="69"/>
        <v>490682853.55940002</v>
      </c>
      <c r="E158" s="40">
        <f t="shared" si="69"/>
        <v>694107572.70355499</v>
      </c>
      <c r="F158" s="40">
        <f t="shared" si="69"/>
        <v>841198348.99950004</v>
      </c>
      <c r="G158" s="40">
        <f t="shared" si="69"/>
        <v>766426500</v>
      </c>
      <c r="H158" s="40">
        <f t="shared" si="69"/>
        <v>726877447.4207536</v>
      </c>
      <c r="I158" s="40">
        <f t="shared" si="67"/>
        <v>887064801.80238879</v>
      </c>
      <c r="J158" s="40">
        <f t="shared" si="67"/>
        <v>688827042.58037412</v>
      </c>
      <c r="K158" s="40">
        <f t="shared" si="69"/>
        <v>620053750</v>
      </c>
      <c r="L158" s="40">
        <f t="shared" si="69"/>
        <v>544125000</v>
      </c>
      <c r="M158" s="40">
        <f t="shared" si="69"/>
        <v>908100800</v>
      </c>
      <c r="N158" s="40">
        <f t="shared" si="68"/>
        <v>7880199091.3582716</v>
      </c>
    </row>
    <row r="159" spans="1:14" x14ac:dyDescent="0.2">
      <c r="A159" s="62" t="s">
        <v>45</v>
      </c>
      <c r="B159" s="41">
        <f>B148*B137</f>
        <v>1156534654.2150066</v>
      </c>
      <c r="C159" s="41">
        <f t="shared" ref="C159:M159" si="70">C148*C137</f>
        <v>1129642220.0729375</v>
      </c>
      <c r="D159" s="41">
        <f t="shared" si="70"/>
        <v>1186057682.8099999</v>
      </c>
      <c r="E159" s="41">
        <f t="shared" si="70"/>
        <v>1245534432.2212498</v>
      </c>
      <c r="F159" s="41">
        <f t="shared" si="70"/>
        <v>1215445102.6699998</v>
      </c>
      <c r="G159" s="41">
        <f t="shared" si="70"/>
        <v>1320840000</v>
      </c>
      <c r="H159" s="41">
        <f t="shared" si="70"/>
        <v>1197723258.4514747</v>
      </c>
      <c r="I159" s="41">
        <f t="shared" si="67"/>
        <v>1422491007.2987776</v>
      </c>
      <c r="J159" s="41">
        <f t="shared" si="67"/>
        <v>1317661590.6959839</v>
      </c>
      <c r="K159" s="41">
        <f t="shared" si="70"/>
        <v>1095855000</v>
      </c>
      <c r="L159" s="41">
        <f t="shared" si="70"/>
        <v>1233960000</v>
      </c>
      <c r="M159" s="41">
        <f t="shared" si="70"/>
        <v>1374000000</v>
      </c>
      <c r="N159" s="41">
        <f t="shared" si="68"/>
        <v>14895744948.435429</v>
      </c>
    </row>
    <row r="160" spans="1:14" x14ac:dyDescent="0.2">
      <c r="A160" s="62" t="s">
        <v>46</v>
      </c>
      <c r="B160" s="41">
        <f>B149*B138</f>
        <v>10927529.146264769</v>
      </c>
      <c r="C160" s="41">
        <f t="shared" ref="C160:M160" si="71">C149*C138</f>
        <v>14612649.191702805</v>
      </c>
      <c r="D160" s="41">
        <f t="shared" si="71"/>
        <v>21615580.618753951</v>
      </c>
      <c r="E160" s="41">
        <f t="shared" si="71"/>
        <v>30193459.113600001</v>
      </c>
      <c r="F160" s="41">
        <f t="shared" si="71"/>
        <v>15423103.698000001</v>
      </c>
      <c r="G160" s="41">
        <f t="shared" si="71"/>
        <v>17608500</v>
      </c>
      <c r="H160" s="41">
        <f t="shared" si="71"/>
        <v>13305070.866195763</v>
      </c>
      <c r="I160" s="41">
        <f t="shared" si="67"/>
        <v>19177632.525696687</v>
      </c>
      <c r="J160" s="41">
        <f t="shared" si="67"/>
        <v>16232571.071445901</v>
      </c>
      <c r="K160" s="41">
        <f t="shared" si="71"/>
        <v>10640250</v>
      </c>
      <c r="L160" s="41">
        <f t="shared" si="71"/>
        <v>11242400</v>
      </c>
      <c r="M160" s="41">
        <f t="shared" si="71"/>
        <v>8539200</v>
      </c>
      <c r="N160" s="41">
        <f t="shared" si="68"/>
        <v>189517946.23165989</v>
      </c>
    </row>
    <row r="161" spans="1:14" x14ac:dyDescent="0.2">
      <c r="A161" s="61" t="s">
        <v>47</v>
      </c>
      <c r="B161" s="40">
        <f t="shared" ref="B161:M161" si="72">B150*B139</f>
        <v>1171301421.9320073</v>
      </c>
      <c r="C161" s="40">
        <f t="shared" si="72"/>
        <v>1369617920.7423232</v>
      </c>
      <c r="D161" s="40">
        <f t="shared" si="72"/>
        <v>1765263307.9499998</v>
      </c>
      <c r="E161" s="40">
        <f t="shared" si="72"/>
        <v>1891917644.2531199</v>
      </c>
      <c r="F161" s="40">
        <f t="shared" si="72"/>
        <v>2073660000</v>
      </c>
      <c r="G161" s="40">
        <f t="shared" si="72"/>
        <v>1573885500</v>
      </c>
      <c r="H161" s="40">
        <f t="shared" si="72"/>
        <v>1601333091.6750929</v>
      </c>
      <c r="I161" s="40">
        <f t="shared" si="67"/>
        <v>1750773506.5796151</v>
      </c>
      <c r="J161" s="40">
        <f t="shared" si="67"/>
        <v>1858955677.2985795</v>
      </c>
      <c r="K161" s="40">
        <f t="shared" si="72"/>
        <v>1534100550</v>
      </c>
      <c r="L161" s="40">
        <f t="shared" si="72"/>
        <v>1491241400</v>
      </c>
      <c r="M161" s="40">
        <f t="shared" si="72"/>
        <v>1963312500</v>
      </c>
      <c r="N161" s="40">
        <f t="shared" si="68"/>
        <v>20045362520.43074</v>
      </c>
    </row>
    <row r="162" spans="1:14" x14ac:dyDescent="0.2">
      <c r="A162" s="61" t="s">
        <v>61</v>
      </c>
      <c r="B162" s="40">
        <f t="shared" ref="B162:M162" si="73">B151*B140</f>
        <v>4969691.3646000009</v>
      </c>
      <c r="C162" s="40">
        <f t="shared" si="73"/>
        <v>5362637.0139178196</v>
      </c>
      <c r="D162" s="40">
        <f t="shared" si="73"/>
        <v>5689263.6045000004</v>
      </c>
      <c r="E162" s="40">
        <f t="shared" si="73"/>
        <v>7001537.1676250007</v>
      </c>
      <c r="F162" s="40">
        <f t="shared" si="73"/>
        <v>5504300</v>
      </c>
      <c r="G162" s="40">
        <f t="shared" si="73"/>
        <v>6570000</v>
      </c>
      <c r="H162" s="40">
        <f t="shared" si="73"/>
        <v>7032336.6852145288</v>
      </c>
      <c r="I162" s="40">
        <f t="shared" si="67"/>
        <v>6303334.2083801087</v>
      </c>
      <c r="J162" s="40">
        <f t="shared" si="67"/>
        <v>5603049.6161531797</v>
      </c>
      <c r="K162" s="40">
        <f t="shared" si="73"/>
        <v>4728550</v>
      </c>
      <c r="L162" s="40">
        <f t="shared" si="73"/>
        <v>3960000</v>
      </c>
      <c r="M162" s="40">
        <f t="shared" si="73"/>
        <v>5089150</v>
      </c>
      <c r="N162" s="40">
        <f t="shared" si="68"/>
        <v>67813849.660390645</v>
      </c>
    </row>
    <row r="163" spans="1:14" ht="12.75" thickBot="1" x14ac:dyDescent="0.25">
      <c r="A163" s="63" t="s">
        <v>48</v>
      </c>
      <c r="B163" s="42">
        <f t="shared" ref="B163:H163" si="74">SUM(B157:B162)</f>
        <v>5203332158.9493389</v>
      </c>
      <c r="C163" s="42">
        <f t="shared" si="74"/>
        <v>5260523465.1349878</v>
      </c>
      <c r="D163" s="42">
        <f t="shared" si="74"/>
        <v>6468327998.4426537</v>
      </c>
      <c r="E163" s="42">
        <f t="shared" si="74"/>
        <v>6640942248.7481499</v>
      </c>
      <c r="F163" s="42">
        <f t="shared" si="74"/>
        <v>7402177709.9425001</v>
      </c>
      <c r="G163" s="42">
        <f t="shared" si="74"/>
        <v>7187810500</v>
      </c>
      <c r="H163" s="42">
        <f t="shared" si="74"/>
        <v>6732958371.0253983</v>
      </c>
      <c r="I163" s="42">
        <f t="shared" ref="I163:N163" si="75">SUM(I157:I162)</f>
        <v>7731979967.1524925</v>
      </c>
      <c r="J163" s="42">
        <f t="shared" si="75"/>
        <v>6818945599.6542578</v>
      </c>
      <c r="K163" s="42">
        <f t="shared" si="75"/>
        <v>6345928100</v>
      </c>
      <c r="L163" s="42">
        <f t="shared" si="75"/>
        <v>6256233800</v>
      </c>
      <c r="M163" s="42">
        <f t="shared" si="75"/>
        <v>8075672650</v>
      </c>
      <c r="N163" s="42">
        <f t="shared" si="75"/>
        <v>80124832569.049774</v>
      </c>
    </row>
    <row r="164" spans="1:14" ht="12.75" thickTop="1" x14ac:dyDescent="0.2">
      <c r="A164" s="64" t="s">
        <v>69</v>
      </c>
      <c r="B164" s="57"/>
      <c r="C164" s="57"/>
      <c r="I164" s="51"/>
      <c r="J164" s="51"/>
      <c r="L164" s="51"/>
    </row>
    <row r="165" spans="1:14" x14ac:dyDescent="0.2">
      <c r="A165" s="64"/>
      <c r="H165" s="52"/>
    </row>
    <row r="166" spans="1:14" x14ac:dyDescent="0.2">
      <c r="A166" s="114" t="s">
        <v>84</v>
      </c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</row>
    <row r="167" spans="1:14" x14ac:dyDescent="0.2">
      <c r="A167" s="60"/>
      <c r="B167" s="39" t="s">
        <v>38</v>
      </c>
      <c r="C167" s="39" t="s">
        <v>39</v>
      </c>
      <c r="D167" s="39" t="s">
        <v>40</v>
      </c>
      <c r="E167" s="39" t="s">
        <v>37</v>
      </c>
      <c r="F167" s="39" t="s">
        <v>41</v>
      </c>
      <c r="G167" s="39" t="s">
        <v>42</v>
      </c>
      <c r="H167" s="39" t="s">
        <v>50</v>
      </c>
      <c r="I167" s="39" t="s">
        <v>51</v>
      </c>
      <c r="J167" s="39" t="s">
        <v>52</v>
      </c>
      <c r="K167" s="39" t="s">
        <v>53</v>
      </c>
      <c r="L167" s="39" t="s">
        <v>55</v>
      </c>
      <c r="M167" s="39" t="s">
        <v>56</v>
      </c>
      <c r="N167" s="39" t="s">
        <v>48</v>
      </c>
    </row>
    <row r="168" spans="1:14" x14ac:dyDescent="0.2">
      <c r="A168" s="61" t="s">
        <v>43</v>
      </c>
      <c r="B168" s="53">
        <f t="shared" ref="B168:D174" si="76">B157/B$163</f>
        <v>0.48532853054574115</v>
      </c>
      <c r="C168" s="53">
        <f t="shared" si="76"/>
        <v>0.44916183553386235</v>
      </c>
      <c r="D168" s="53">
        <f t="shared" si="76"/>
        <v>0.46364675857842369</v>
      </c>
      <c r="E168" s="53">
        <f t="shared" ref="E168:F174" si="77">E157/E$163</f>
        <v>0.41743889638726656</v>
      </c>
      <c r="F168" s="53">
        <f t="shared" si="77"/>
        <v>0.4391878960442106</v>
      </c>
      <c r="G168" s="53">
        <f t="shared" ref="G168:H174" si="78">G157/G$163</f>
        <v>0.48728051469915629</v>
      </c>
      <c r="H168" s="53">
        <f t="shared" si="78"/>
        <v>0.47329672787526078</v>
      </c>
      <c r="I168" s="53">
        <f t="shared" ref="I168:J174" si="79">I157/I$163</f>
        <v>0.47156998598386607</v>
      </c>
      <c r="J168" s="53">
        <f t="shared" si="79"/>
        <v>0.42992947011343907</v>
      </c>
      <c r="K168" s="53">
        <f t="shared" ref="K168:L174" si="80">K157/K$163</f>
        <v>0.48543726803333936</v>
      </c>
      <c r="L168" s="53">
        <f t="shared" si="80"/>
        <v>0.47499903216532607</v>
      </c>
      <c r="M168" s="53">
        <f t="shared" ref="M168:M174" si="81">M157/M$163</f>
        <v>0.47260843342876213</v>
      </c>
      <c r="N168" s="54">
        <f t="shared" ref="N168:N174" si="82">N157/N$163</f>
        <v>0.46235596412644875</v>
      </c>
    </row>
    <row r="169" spans="1:14" x14ac:dyDescent="0.2">
      <c r="A169" s="61" t="s">
        <v>44</v>
      </c>
      <c r="B169" s="53">
        <f t="shared" si="76"/>
        <v>6.4242162797978217E-2</v>
      </c>
      <c r="C169" s="53">
        <f t="shared" si="76"/>
        <v>7.1943726732413699E-2</v>
      </c>
      <c r="D169" s="53">
        <f t="shared" si="76"/>
        <v>7.585930300342518E-2</v>
      </c>
      <c r="E169" s="53">
        <f t="shared" si="77"/>
        <v>0.10451944117333616</v>
      </c>
      <c r="F169" s="53">
        <f t="shared" si="77"/>
        <v>0.11364200941428552</v>
      </c>
      <c r="G169" s="53">
        <f t="shared" si="78"/>
        <v>0.10662864581641378</v>
      </c>
      <c r="H169" s="53">
        <f t="shared" si="78"/>
        <v>0.10795810806566053</v>
      </c>
      <c r="I169" s="53">
        <f t="shared" si="79"/>
        <v>0.11472673307107313</v>
      </c>
      <c r="J169" s="53">
        <f t="shared" si="79"/>
        <v>0.1010166502303963</v>
      </c>
      <c r="K169" s="53">
        <f t="shared" si="80"/>
        <v>9.7708915107311098E-2</v>
      </c>
      <c r="L169" s="53">
        <f t="shared" si="80"/>
        <v>8.6973252182487165E-2</v>
      </c>
      <c r="M169" s="53">
        <f t="shared" si="81"/>
        <v>0.11244893637435886</v>
      </c>
      <c r="N169" s="54">
        <f t="shared" si="82"/>
        <v>9.8349024125164858E-2</v>
      </c>
    </row>
    <row r="170" spans="1:14" x14ac:dyDescent="0.2">
      <c r="A170" s="62" t="s">
        <v>45</v>
      </c>
      <c r="B170" s="55">
        <f t="shared" si="76"/>
        <v>0.22226808108451315</v>
      </c>
      <c r="C170" s="55">
        <f t="shared" si="76"/>
        <v>0.21473950787594295</v>
      </c>
      <c r="D170" s="55">
        <f t="shared" si="76"/>
        <v>0.18336387441941115</v>
      </c>
      <c r="E170" s="55">
        <f t="shared" si="77"/>
        <v>0.18755387196087109</v>
      </c>
      <c r="F170" s="55">
        <f t="shared" si="77"/>
        <v>0.16420101628165873</v>
      </c>
      <c r="G170" s="55">
        <f t="shared" si="78"/>
        <v>0.18376110499852494</v>
      </c>
      <c r="H170" s="55">
        <f t="shared" si="78"/>
        <v>0.17788959807114729</v>
      </c>
      <c r="I170" s="55">
        <f t="shared" si="79"/>
        <v>0.18397499907422132</v>
      </c>
      <c r="J170" s="55">
        <f t="shared" si="79"/>
        <v>0.19323538682619693</v>
      </c>
      <c r="K170" s="55">
        <f t="shared" si="80"/>
        <v>0.1726863246370535</v>
      </c>
      <c r="L170" s="55">
        <f t="shared" si="80"/>
        <v>0.19723687436361473</v>
      </c>
      <c r="M170" s="55">
        <f t="shared" si="81"/>
        <v>0.17014062599478944</v>
      </c>
      <c r="N170" s="55">
        <f t="shared" si="82"/>
        <v>0.18590672168454905</v>
      </c>
    </row>
    <row r="171" spans="1:14" x14ac:dyDescent="0.2">
      <c r="A171" s="62" t="s">
        <v>46</v>
      </c>
      <c r="B171" s="55">
        <f t="shared" si="76"/>
        <v>2.1001021676984896E-3</v>
      </c>
      <c r="C171" s="55">
        <f t="shared" si="76"/>
        <v>2.7777937478181817E-3</v>
      </c>
      <c r="D171" s="55">
        <f t="shared" si="76"/>
        <v>3.3417570389068433E-3</v>
      </c>
      <c r="E171" s="55">
        <f t="shared" si="77"/>
        <v>4.546562518186574E-3</v>
      </c>
      <c r="F171" s="55">
        <f t="shared" si="77"/>
        <v>2.0835900328742322E-3</v>
      </c>
      <c r="G171" s="55">
        <f t="shared" si="78"/>
        <v>2.4497724307005588E-3</v>
      </c>
      <c r="H171" s="55">
        <f t="shared" si="78"/>
        <v>1.9761106682989133E-3</v>
      </c>
      <c r="I171" s="55">
        <f t="shared" si="79"/>
        <v>2.4803003379688477E-3</v>
      </c>
      <c r="J171" s="55">
        <f t="shared" si="79"/>
        <v>2.3805104226478861E-3</v>
      </c>
      <c r="K171" s="55">
        <f t="shared" si="80"/>
        <v>1.6767050985024554E-3</v>
      </c>
      <c r="L171" s="55">
        <f t="shared" si="80"/>
        <v>1.7969916661362624E-3</v>
      </c>
      <c r="M171" s="55">
        <f t="shared" si="81"/>
        <v>1.0573979865318092E-3</v>
      </c>
      <c r="N171" s="55">
        <f t="shared" si="82"/>
        <v>2.3652835226624356E-3</v>
      </c>
    </row>
    <row r="172" spans="1:14" x14ac:dyDescent="0.2">
      <c r="A172" s="61" t="s">
        <v>47</v>
      </c>
      <c r="B172" s="54">
        <f t="shared" si="76"/>
        <v>0.22510602555277145</v>
      </c>
      <c r="C172" s="54">
        <f t="shared" si="76"/>
        <v>0.26035772481953523</v>
      </c>
      <c r="D172" s="54">
        <f t="shared" si="76"/>
        <v>0.27290874989255542</v>
      </c>
      <c r="E172" s="54">
        <f t="shared" si="77"/>
        <v>0.28488692920191494</v>
      </c>
      <c r="F172" s="54">
        <f t="shared" si="77"/>
        <v>0.28014188273468349</v>
      </c>
      <c r="G172" s="54">
        <f t="shared" si="78"/>
        <v>0.21896591458553338</v>
      </c>
      <c r="H172" s="54">
        <f t="shared" si="78"/>
        <v>0.23783499071764161</v>
      </c>
      <c r="I172" s="54">
        <f t="shared" si="79"/>
        <v>0.22643275254428577</v>
      </c>
      <c r="J172" s="54">
        <f t="shared" si="79"/>
        <v>0.27261629384355762</v>
      </c>
      <c r="K172" s="54">
        <f t="shared" si="80"/>
        <v>0.2417456557694059</v>
      </c>
      <c r="L172" s="54">
        <f t="shared" si="80"/>
        <v>0.23836088095045296</v>
      </c>
      <c r="M172" s="54">
        <f t="shared" si="81"/>
        <v>0.24311442341586245</v>
      </c>
      <c r="N172" s="54">
        <f t="shared" si="82"/>
        <v>0.25017665407482881</v>
      </c>
    </row>
    <row r="173" spans="1:14" x14ac:dyDescent="0.2">
      <c r="A173" s="61" t="s">
        <v>61</v>
      </c>
      <c r="B173" s="54">
        <f t="shared" si="76"/>
        <v>9.5509785129755873E-4</v>
      </c>
      <c r="C173" s="54">
        <f t="shared" si="76"/>
        <v>1.0194112904275794E-3</v>
      </c>
      <c r="D173" s="54">
        <f t="shared" si="76"/>
        <v>8.7955706727762964E-4</v>
      </c>
      <c r="E173" s="54">
        <f t="shared" si="77"/>
        <v>1.0542987584246535E-3</v>
      </c>
      <c r="F173" s="54">
        <f t="shared" si="77"/>
        <v>7.4360549228731729E-4</v>
      </c>
      <c r="G173" s="54">
        <f t="shared" si="78"/>
        <v>9.1404746967104931E-4</v>
      </c>
      <c r="H173" s="54">
        <f t="shared" si="78"/>
        <v>1.044464601990928E-3</v>
      </c>
      <c r="I173" s="54">
        <f t="shared" si="79"/>
        <v>8.1522898858485784E-4</v>
      </c>
      <c r="J173" s="54">
        <f t="shared" si="79"/>
        <v>8.2168856376230246E-4</v>
      </c>
      <c r="K173" s="54">
        <f t="shared" si="80"/>
        <v>7.4513135438770571E-4</v>
      </c>
      <c r="L173" s="54">
        <f t="shared" si="80"/>
        <v>6.3296867198281502E-4</v>
      </c>
      <c r="M173" s="54">
        <f t="shared" si="81"/>
        <v>6.3018279969532945E-4</v>
      </c>
      <c r="N173" s="54">
        <f t="shared" si="82"/>
        <v>8.4635246634618799E-4</v>
      </c>
    </row>
    <row r="174" spans="1:14" ht="12.75" thickBot="1" x14ac:dyDescent="0.25">
      <c r="A174" s="63" t="s">
        <v>48</v>
      </c>
      <c r="B174" s="56">
        <f t="shared" si="76"/>
        <v>1</v>
      </c>
      <c r="C174" s="56">
        <f t="shared" si="76"/>
        <v>1</v>
      </c>
      <c r="D174" s="56">
        <f t="shared" si="76"/>
        <v>1</v>
      </c>
      <c r="E174" s="56">
        <f t="shared" si="77"/>
        <v>1</v>
      </c>
      <c r="F174" s="56">
        <f t="shared" si="77"/>
        <v>1</v>
      </c>
      <c r="G174" s="56">
        <f t="shared" si="78"/>
        <v>1</v>
      </c>
      <c r="H174" s="56">
        <f t="shared" si="78"/>
        <v>1</v>
      </c>
      <c r="I174" s="56">
        <f t="shared" si="79"/>
        <v>1</v>
      </c>
      <c r="J174" s="56">
        <f t="shared" si="79"/>
        <v>1</v>
      </c>
      <c r="K174" s="56">
        <f t="shared" si="80"/>
        <v>1</v>
      </c>
      <c r="L174" s="56">
        <f t="shared" si="80"/>
        <v>1</v>
      </c>
      <c r="M174" s="56">
        <f t="shared" si="81"/>
        <v>1</v>
      </c>
      <c r="N174" s="56">
        <f t="shared" si="82"/>
        <v>1</v>
      </c>
    </row>
    <row r="175" spans="1:14" ht="12.75" thickTop="1" x14ac:dyDescent="0.2">
      <c r="A175" s="64" t="s">
        <v>69</v>
      </c>
    </row>
    <row r="176" spans="1:14" x14ac:dyDescent="0.2">
      <c r="A176" s="114" t="s">
        <v>88</v>
      </c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</row>
    <row r="177" spans="1:17" x14ac:dyDescent="0.2">
      <c r="A177" s="60"/>
      <c r="B177" s="39" t="s">
        <v>38</v>
      </c>
      <c r="C177" s="39" t="s">
        <v>39</v>
      </c>
      <c r="D177" s="39" t="s">
        <v>40</v>
      </c>
      <c r="E177" s="39" t="s">
        <v>37</v>
      </c>
      <c r="F177" s="39" t="s">
        <v>41</v>
      </c>
      <c r="G177" s="39" t="s">
        <v>42</v>
      </c>
      <c r="H177" s="39" t="s">
        <v>50</v>
      </c>
      <c r="I177" s="39" t="s">
        <v>51</v>
      </c>
      <c r="J177" s="39" t="s">
        <v>52</v>
      </c>
      <c r="K177" s="39" t="s">
        <v>53</v>
      </c>
      <c r="L177" s="39" t="s">
        <v>55</v>
      </c>
      <c r="M177" s="39" t="s">
        <v>56</v>
      </c>
      <c r="N177" s="39" t="s">
        <v>48</v>
      </c>
      <c r="P177" s="35"/>
    </row>
    <row r="178" spans="1:17" x14ac:dyDescent="0.2">
      <c r="A178" s="61" t="s">
        <v>43</v>
      </c>
      <c r="B178" s="40">
        <v>41555.867570000002</v>
      </c>
      <c r="C178" s="40">
        <v>41035.5748313</v>
      </c>
      <c r="D178" s="40">
        <v>41562.119898115394</v>
      </c>
      <c r="E178" s="40">
        <v>39283.992876230353</v>
      </c>
      <c r="F178" s="40">
        <v>42373.552973466285</v>
      </c>
      <c r="G178" s="40">
        <v>42853.645100000002</v>
      </c>
      <c r="H178" s="40">
        <v>42142.965220684433</v>
      </c>
      <c r="I178" s="40">
        <v>41980.166400000002</v>
      </c>
      <c r="J178" s="40">
        <v>42616.631999999998</v>
      </c>
      <c r="K178" s="40">
        <v>41134.741377943014</v>
      </c>
      <c r="L178" s="40">
        <v>43640.151623802471</v>
      </c>
      <c r="M178" s="40">
        <v>42394.716953738323</v>
      </c>
      <c r="N178" s="40">
        <f>N200/N189</f>
        <v>41860.653341847377</v>
      </c>
      <c r="P178" s="32"/>
      <c r="Q178" s="32"/>
    </row>
    <row r="179" spans="1:17" x14ac:dyDescent="0.2">
      <c r="A179" s="61" t="s">
        <v>44</v>
      </c>
      <c r="B179" s="40">
        <v>143867.46841</v>
      </c>
      <c r="C179" s="40">
        <v>140045.64532449999</v>
      </c>
      <c r="D179" s="40">
        <v>142872.31861560064</v>
      </c>
      <c r="E179" s="40">
        <v>150950.31951012672</v>
      </c>
      <c r="F179" s="40">
        <v>150109.21411609475</v>
      </c>
      <c r="G179" s="40">
        <v>153871.155413</v>
      </c>
      <c r="H179" s="40">
        <v>152319.37402068501</v>
      </c>
      <c r="I179" s="40">
        <v>152645.41644999999</v>
      </c>
      <c r="J179" s="40">
        <v>154865.68400000001</v>
      </c>
      <c r="K179" s="40">
        <v>146999.22293769591</v>
      </c>
      <c r="L179" s="40">
        <v>155952.5637621253</v>
      </c>
      <c r="M179" s="40">
        <v>152775.56943058438</v>
      </c>
      <c r="N179" s="40">
        <f t="shared" ref="N179:N184" si="83">N201/N190</f>
        <v>150504.48960326926</v>
      </c>
      <c r="P179" s="32"/>
      <c r="Q179" s="32"/>
    </row>
    <row r="180" spans="1:17" x14ac:dyDescent="0.2">
      <c r="A180" s="62" t="s">
        <v>45</v>
      </c>
      <c r="B180" s="41">
        <v>10995.365274649999</v>
      </c>
      <c r="C180" s="41">
        <v>10905.648245</v>
      </c>
      <c r="D180" s="41">
        <v>11021.14847893263</v>
      </c>
      <c r="E180" s="41">
        <v>10537.320060707487</v>
      </c>
      <c r="F180" s="41">
        <v>11262.995367853087</v>
      </c>
      <c r="G180" s="41">
        <v>10961.540999999999</v>
      </c>
      <c r="H180" s="41">
        <v>10279.7560755948</v>
      </c>
      <c r="I180" s="41">
        <v>10156.513999999999</v>
      </c>
      <c r="J180" s="41">
        <v>10982.948651000001</v>
      </c>
      <c r="K180" s="41">
        <v>10640.033264877977</v>
      </c>
      <c r="L180" s="41">
        <v>11288.090052525726</v>
      </c>
      <c r="M180" s="41">
        <v>10718.147173999749</v>
      </c>
      <c r="N180" s="41">
        <f t="shared" si="83"/>
        <v>10821.559233003889</v>
      </c>
      <c r="P180" s="32"/>
      <c r="Q180" s="32"/>
    </row>
    <row r="181" spans="1:17" x14ac:dyDescent="0.2">
      <c r="A181" s="62" t="s">
        <v>46</v>
      </c>
      <c r="B181" s="41">
        <v>4716.2876576210001</v>
      </c>
      <c r="C181" s="41">
        <v>4714.6855210000003</v>
      </c>
      <c r="D181" s="41">
        <v>4745.9061932981422</v>
      </c>
      <c r="E181" s="41">
        <v>4652.5414000000001</v>
      </c>
      <c r="F181" s="41">
        <v>4880.784742379532</v>
      </c>
      <c r="G181" s="41">
        <v>4961.6341000000002</v>
      </c>
      <c r="H181" s="41">
        <v>4979.3509356351597</v>
      </c>
      <c r="I181" s="41">
        <v>4813.4134999999997</v>
      </c>
      <c r="J181" s="41">
        <v>4956.9650099999999</v>
      </c>
      <c r="K181" s="41">
        <v>4757.8943066483271</v>
      </c>
      <c r="L181" s="41">
        <v>5047.6852897754261</v>
      </c>
      <c r="M181" s="41">
        <v>4919.4905236764853</v>
      </c>
      <c r="N181" s="41">
        <f t="shared" si="83"/>
        <v>4852.1915258937343</v>
      </c>
      <c r="P181" s="32"/>
      <c r="Q181" s="32"/>
    </row>
    <row r="182" spans="1:17" x14ac:dyDescent="0.2">
      <c r="A182" s="61" t="s">
        <v>47</v>
      </c>
      <c r="B182" s="40">
        <v>104647.6728245</v>
      </c>
      <c r="C182" s="40">
        <v>105672.6845</v>
      </c>
      <c r="D182" s="40">
        <v>105838.56697480017</v>
      </c>
      <c r="E182" s="40">
        <v>107002.79121152296</v>
      </c>
      <c r="F182" s="40">
        <v>109675.46083173715</v>
      </c>
      <c r="G182" s="40">
        <v>110456.64046</v>
      </c>
      <c r="H182" s="40">
        <v>109624.84034758199</v>
      </c>
      <c r="I182" s="40">
        <v>110461.641</v>
      </c>
      <c r="J182" s="40">
        <v>111049.96013000001</v>
      </c>
      <c r="K182" s="40">
        <v>106772.6542009031</v>
      </c>
      <c r="L182" s="40">
        <v>113275.89921597915</v>
      </c>
      <c r="M182" s="40">
        <v>110273.60589241072</v>
      </c>
      <c r="N182" s="40">
        <f t="shared" si="83"/>
        <v>108847.22882731518</v>
      </c>
      <c r="P182" s="32"/>
      <c r="Q182" s="32"/>
    </row>
    <row r="183" spans="1:17" x14ac:dyDescent="0.2">
      <c r="A183" s="61" t="s">
        <v>61</v>
      </c>
      <c r="B183" s="40">
        <v>5268.6488200000003</v>
      </c>
      <c r="C183" s="40">
        <v>5358.6481999999996</v>
      </c>
      <c r="D183" s="40">
        <v>5347.9268565380098</v>
      </c>
      <c r="E183" s="40">
        <v>5228.5728399999998</v>
      </c>
      <c r="F183" s="40">
        <v>5494.5122123507244</v>
      </c>
      <c r="G183" s="40">
        <v>5610.6160399999999</v>
      </c>
      <c r="H183" s="40">
        <v>5717.5702344240999</v>
      </c>
      <c r="I183" s="40">
        <v>5646.81</v>
      </c>
      <c r="J183" s="40">
        <v>5903.0489651300004</v>
      </c>
      <c r="K183" s="40">
        <v>5432.3014655881416</v>
      </c>
      <c r="L183" s="40">
        <v>5763.1688369284111</v>
      </c>
      <c r="M183" s="40">
        <v>5678.9192570117766</v>
      </c>
      <c r="N183" s="40">
        <f t="shared" si="83"/>
        <v>5524.4618689275894</v>
      </c>
      <c r="P183" s="32"/>
      <c r="Q183" s="32"/>
    </row>
    <row r="184" spans="1:17" ht="12.75" thickBot="1" x14ac:dyDescent="0.25">
      <c r="A184" s="63" t="s">
        <v>49</v>
      </c>
      <c r="B184" s="42">
        <f t="shared" ref="B184:I184" si="84">B206/B195</f>
        <v>31291.396554501436</v>
      </c>
      <c r="C184" s="42">
        <f t="shared" si="84"/>
        <v>30262.445981663601</v>
      </c>
      <c r="D184" s="42">
        <f t="shared" si="84"/>
        <v>33302.651762732901</v>
      </c>
      <c r="E184" s="42">
        <f t="shared" si="84"/>
        <v>30588.570415420363</v>
      </c>
      <c r="F184" s="42">
        <f t="shared" si="84"/>
        <v>32222.101655903443</v>
      </c>
      <c r="G184" s="42">
        <f t="shared" si="84"/>
        <v>34501.502448794519</v>
      </c>
      <c r="H184" s="42">
        <f t="shared" si="84"/>
        <v>33382.358182924065</v>
      </c>
      <c r="I184" s="42">
        <f t="shared" si="84"/>
        <v>32713.605083499999</v>
      </c>
      <c r="J184" s="42">
        <f>J206/J195</f>
        <v>33374.096811733769</v>
      </c>
      <c r="K184" s="42">
        <f>K206/K195</f>
        <v>32642.268016984635</v>
      </c>
      <c r="L184" s="42">
        <f>L206/L195</f>
        <v>33919.166060591175</v>
      </c>
      <c r="M184" s="42">
        <f>M206/M195</f>
        <v>34980.202666929748</v>
      </c>
      <c r="N184" s="42">
        <f t="shared" si="83"/>
        <v>32788.006487930172</v>
      </c>
    </row>
    <row r="185" spans="1:17" ht="12.75" thickTop="1" x14ac:dyDescent="0.2">
      <c r="A185" s="64" t="s">
        <v>69</v>
      </c>
      <c r="B185" s="41"/>
      <c r="C185" s="58"/>
      <c r="D185" s="41"/>
      <c r="E185" s="41"/>
      <c r="F185" s="41"/>
      <c r="G185" s="43"/>
      <c r="H185" s="43"/>
      <c r="I185" s="43"/>
      <c r="J185" s="43"/>
      <c r="M185" s="43"/>
      <c r="N185" s="44">
        <f>419/424-1</f>
        <v>-1.1792452830188704E-2</v>
      </c>
    </row>
    <row r="187" spans="1:17" x14ac:dyDescent="0.2">
      <c r="A187" s="114" t="s">
        <v>85</v>
      </c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</row>
    <row r="188" spans="1:17" x14ac:dyDescent="0.2">
      <c r="A188" s="60"/>
      <c r="B188" s="39" t="s">
        <v>38</v>
      </c>
      <c r="C188" s="39" t="s">
        <v>39</v>
      </c>
      <c r="D188" s="39" t="s">
        <v>40</v>
      </c>
      <c r="E188" s="39" t="s">
        <v>37</v>
      </c>
      <c r="F188" s="39" t="s">
        <v>41</v>
      </c>
      <c r="G188" s="39" t="s">
        <v>42</v>
      </c>
      <c r="H188" s="39" t="s">
        <v>50</v>
      </c>
      <c r="I188" s="39" t="s">
        <v>51</v>
      </c>
      <c r="J188" s="39" t="s">
        <v>52</v>
      </c>
      <c r="K188" s="39" t="s">
        <v>53</v>
      </c>
      <c r="L188" s="39" t="s">
        <v>55</v>
      </c>
      <c r="M188" s="39" t="s">
        <v>56</v>
      </c>
      <c r="N188" s="39" t="s">
        <v>48</v>
      </c>
    </row>
    <row r="189" spans="1:17" x14ac:dyDescent="0.2">
      <c r="A189" s="61" t="s">
        <v>43</v>
      </c>
      <c r="B189" s="47">
        <v>80000</v>
      </c>
      <c r="C189" s="47">
        <v>74000</v>
      </c>
      <c r="D189" s="47">
        <v>89000</v>
      </c>
      <c r="E189" s="47">
        <v>81000</v>
      </c>
      <c r="F189" s="47">
        <v>78000</v>
      </c>
      <c r="G189" s="47">
        <v>82000</v>
      </c>
      <c r="H189" s="47">
        <v>73000</v>
      </c>
      <c r="I189" s="47">
        <v>72500</v>
      </c>
      <c r="J189" s="47">
        <v>89000</v>
      </c>
      <c r="K189" s="47">
        <v>73000</v>
      </c>
      <c r="L189" s="47">
        <v>65000</v>
      </c>
      <c r="M189" s="47">
        <v>75000</v>
      </c>
      <c r="N189" s="47">
        <f>SUM(B189:M189)</f>
        <v>931500</v>
      </c>
    </row>
    <row r="190" spans="1:17" x14ac:dyDescent="0.2">
      <c r="A190" s="61" t="s">
        <v>44</v>
      </c>
      <c r="B190" s="47">
        <v>3350</v>
      </c>
      <c r="C190" s="47">
        <v>2950</v>
      </c>
      <c r="D190" s="47">
        <v>3650</v>
      </c>
      <c r="E190" s="47">
        <v>3900</v>
      </c>
      <c r="F190" s="47">
        <v>4300</v>
      </c>
      <c r="G190" s="47">
        <v>5000</v>
      </c>
      <c r="H190" s="47">
        <v>3900</v>
      </c>
      <c r="I190" s="47">
        <v>4750</v>
      </c>
      <c r="J190" s="47">
        <v>4900</v>
      </c>
      <c r="K190" s="47">
        <v>5200</v>
      </c>
      <c r="L190" s="47">
        <v>5100</v>
      </c>
      <c r="M190" s="47">
        <v>7000</v>
      </c>
      <c r="N190" s="47">
        <f t="shared" ref="N190:N195" si="85">SUM(B190:M190)</f>
        <v>54000</v>
      </c>
    </row>
    <row r="191" spans="1:17" x14ac:dyDescent="0.2">
      <c r="A191" s="62" t="s">
        <v>45</v>
      </c>
      <c r="B191" s="48">
        <v>108000</v>
      </c>
      <c r="C191" s="48">
        <v>106000</v>
      </c>
      <c r="D191" s="48">
        <v>107000</v>
      </c>
      <c r="E191" s="48">
        <v>109000</v>
      </c>
      <c r="F191" s="48">
        <v>114500</v>
      </c>
      <c r="G191" s="48">
        <v>110000</v>
      </c>
      <c r="H191" s="48">
        <v>98000</v>
      </c>
      <c r="I191" s="48">
        <v>105000</v>
      </c>
      <c r="J191" s="48">
        <v>115000</v>
      </c>
      <c r="K191" s="48">
        <v>105000</v>
      </c>
      <c r="L191" s="48">
        <v>110000</v>
      </c>
      <c r="M191" s="48">
        <v>115000</v>
      </c>
      <c r="N191" s="48">
        <f t="shared" si="85"/>
        <v>1302500</v>
      </c>
    </row>
    <row r="192" spans="1:17" x14ac:dyDescent="0.2">
      <c r="A192" s="62" t="s">
        <v>46</v>
      </c>
      <c r="B192" s="59">
        <v>1850</v>
      </c>
      <c r="C192" s="48">
        <v>1750</v>
      </c>
      <c r="D192" s="48">
        <v>1500</v>
      </c>
      <c r="E192" s="48">
        <v>1550</v>
      </c>
      <c r="F192" s="48">
        <v>2000</v>
      </c>
      <c r="G192" s="48">
        <v>2500</v>
      </c>
      <c r="H192" s="48">
        <v>1500</v>
      </c>
      <c r="I192" s="48">
        <v>1775</v>
      </c>
      <c r="J192" s="48">
        <v>1850</v>
      </c>
      <c r="K192" s="48">
        <v>1400</v>
      </c>
      <c r="L192" s="48">
        <v>1750</v>
      </c>
      <c r="M192" s="48">
        <v>1550</v>
      </c>
      <c r="N192" s="48">
        <f t="shared" si="85"/>
        <v>20975</v>
      </c>
    </row>
    <row r="193" spans="1:14" x14ac:dyDescent="0.2">
      <c r="A193" s="61" t="s">
        <v>47</v>
      </c>
      <c r="B193" s="47">
        <v>14500</v>
      </c>
      <c r="C193" s="47">
        <v>13150</v>
      </c>
      <c r="D193" s="47">
        <v>18100</v>
      </c>
      <c r="E193" s="47">
        <v>14000</v>
      </c>
      <c r="F193" s="47">
        <v>15250</v>
      </c>
      <c r="G193" s="47">
        <v>18550</v>
      </c>
      <c r="H193" s="47">
        <v>16000</v>
      </c>
      <c r="I193" s="47">
        <v>15350</v>
      </c>
      <c r="J193" s="47">
        <v>15750</v>
      </c>
      <c r="K193" s="47">
        <v>15600</v>
      </c>
      <c r="L193" s="47">
        <v>16450</v>
      </c>
      <c r="M193" s="47">
        <v>19650</v>
      </c>
      <c r="N193" s="47">
        <f t="shared" si="85"/>
        <v>192350</v>
      </c>
    </row>
    <row r="194" spans="1:14" x14ac:dyDescent="0.2">
      <c r="A194" s="61" t="s">
        <v>61</v>
      </c>
      <c r="B194" s="47">
        <v>800</v>
      </c>
      <c r="C194" s="47">
        <v>650</v>
      </c>
      <c r="D194" s="47">
        <v>750</v>
      </c>
      <c r="E194" s="47">
        <v>700</v>
      </c>
      <c r="F194" s="47">
        <v>950</v>
      </c>
      <c r="G194" s="47">
        <v>950</v>
      </c>
      <c r="H194" s="47">
        <v>600</v>
      </c>
      <c r="I194" s="47">
        <v>625</v>
      </c>
      <c r="J194" s="47">
        <v>500</v>
      </c>
      <c r="K194" s="47">
        <v>800</v>
      </c>
      <c r="L194" s="47">
        <v>700</v>
      </c>
      <c r="M194" s="47">
        <v>800</v>
      </c>
      <c r="N194" s="47">
        <f t="shared" si="85"/>
        <v>8825</v>
      </c>
    </row>
    <row r="195" spans="1:14" ht="12.75" thickBot="1" x14ac:dyDescent="0.25">
      <c r="A195" s="63" t="s">
        <v>48</v>
      </c>
      <c r="B195" s="49">
        <f t="shared" ref="B195:M195" si="86">SUM(B189:B194)</f>
        <v>208500</v>
      </c>
      <c r="C195" s="49">
        <f t="shared" si="86"/>
        <v>198500</v>
      </c>
      <c r="D195" s="49">
        <f t="shared" si="86"/>
        <v>220000</v>
      </c>
      <c r="E195" s="49">
        <f t="shared" si="86"/>
        <v>210150</v>
      </c>
      <c r="F195" s="49">
        <f t="shared" si="86"/>
        <v>215000</v>
      </c>
      <c r="G195" s="49">
        <f t="shared" si="86"/>
        <v>219000</v>
      </c>
      <c r="H195" s="49">
        <f t="shared" si="86"/>
        <v>193000</v>
      </c>
      <c r="I195" s="49">
        <f t="shared" si="86"/>
        <v>200000</v>
      </c>
      <c r="J195" s="49">
        <f t="shared" si="86"/>
        <v>227000</v>
      </c>
      <c r="K195" s="49">
        <f t="shared" si="86"/>
        <v>201000</v>
      </c>
      <c r="L195" s="49">
        <f t="shared" si="86"/>
        <v>199000</v>
      </c>
      <c r="M195" s="49">
        <f t="shared" si="86"/>
        <v>219000</v>
      </c>
      <c r="N195" s="49">
        <f t="shared" si="85"/>
        <v>2510150</v>
      </c>
    </row>
    <row r="196" spans="1:14" ht="12.75" thickTop="1" x14ac:dyDescent="0.2">
      <c r="A196" s="64" t="s">
        <v>69</v>
      </c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</row>
    <row r="198" spans="1:14" x14ac:dyDescent="0.2">
      <c r="A198" s="115" t="s">
        <v>89</v>
      </c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</row>
    <row r="199" spans="1:14" x14ac:dyDescent="0.2">
      <c r="A199" s="60"/>
      <c r="B199" s="39" t="s">
        <v>38</v>
      </c>
      <c r="C199" s="39" t="s">
        <v>39</v>
      </c>
      <c r="D199" s="39" t="s">
        <v>40</v>
      </c>
      <c r="E199" s="39" t="s">
        <v>37</v>
      </c>
      <c r="F199" s="39" t="s">
        <v>41</v>
      </c>
      <c r="G199" s="39" t="s">
        <v>42</v>
      </c>
      <c r="H199" s="39" t="s">
        <v>50</v>
      </c>
      <c r="I199" s="39" t="s">
        <v>51</v>
      </c>
      <c r="J199" s="39" t="s">
        <v>52</v>
      </c>
      <c r="K199" s="39" t="s">
        <v>53</v>
      </c>
      <c r="L199" s="39" t="s">
        <v>55</v>
      </c>
      <c r="M199" s="39" t="s">
        <v>56</v>
      </c>
      <c r="N199" s="39" t="s">
        <v>48</v>
      </c>
    </row>
    <row r="200" spans="1:14" x14ac:dyDescent="0.2">
      <c r="A200" s="61" t="s">
        <v>43</v>
      </c>
      <c r="B200" s="40">
        <f>B189*B178</f>
        <v>3324469405.6000004</v>
      </c>
      <c r="C200" s="40">
        <f t="shared" ref="C200:J200" si="87">C189*C178</f>
        <v>3036632537.5162001</v>
      </c>
      <c r="D200" s="40">
        <f t="shared" si="87"/>
        <v>3699028670.9322701</v>
      </c>
      <c r="E200" s="40">
        <f t="shared" si="87"/>
        <v>3182003422.9746585</v>
      </c>
      <c r="F200" s="40">
        <f t="shared" si="87"/>
        <v>3305137131.9303703</v>
      </c>
      <c r="G200" s="40">
        <f t="shared" si="87"/>
        <v>3513998898.2000003</v>
      </c>
      <c r="H200" s="40">
        <f t="shared" si="87"/>
        <v>3076436461.1099634</v>
      </c>
      <c r="I200" s="40">
        <f t="shared" si="87"/>
        <v>3043562064</v>
      </c>
      <c r="J200" s="40">
        <f t="shared" si="87"/>
        <v>3792880248</v>
      </c>
      <c r="K200" s="40">
        <f>K189*K178</f>
        <v>3002836120.5898399</v>
      </c>
      <c r="L200" s="40">
        <f>L189*L178</f>
        <v>2836609855.5471606</v>
      </c>
      <c r="M200" s="40">
        <f>M189*M178</f>
        <v>3179603771.5303741</v>
      </c>
      <c r="N200" s="40">
        <f t="shared" ref="N200:N205" si="88">SUM(B200:M200)</f>
        <v>38993198587.930832</v>
      </c>
    </row>
    <row r="201" spans="1:14" x14ac:dyDescent="0.2">
      <c r="A201" s="61" t="s">
        <v>44</v>
      </c>
      <c r="B201" s="40">
        <f>B190*B179</f>
        <v>481956019.1735</v>
      </c>
      <c r="C201" s="40">
        <f t="shared" ref="C201:M201" si="89">C190*C179</f>
        <v>413134653.70727497</v>
      </c>
      <c r="D201" s="40">
        <f t="shared" si="89"/>
        <v>521483962.94694233</v>
      </c>
      <c r="E201" s="40">
        <f t="shared" si="89"/>
        <v>588706246.08949423</v>
      </c>
      <c r="F201" s="40">
        <f t="shared" si="89"/>
        <v>645469620.69920743</v>
      </c>
      <c r="G201" s="40">
        <f t="shared" si="89"/>
        <v>769355777.06500006</v>
      </c>
      <c r="H201" s="40">
        <f t="shared" si="89"/>
        <v>594045558.68067157</v>
      </c>
      <c r="I201" s="40">
        <f t="shared" si="89"/>
        <v>725065728.13749993</v>
      </c>
      <c r="J201" s="40">
        <f t="shared" si="89"/>
        <v>758841851.60000002</v>
      </c>
      <c r="K201" s="40">
        <f t="shared" si="89"/>
        <v>764395959.27601874</v>
      </c>
      <c r="L201" s="40">
        <f t="shared" si="89"/>
        <v>795358075.18683898</v>
      </c>
      <c r="M201" s="40">
        <f t="shared" si="89"/>
        <v>1069428986.0140907</v>
      </c>
      <c r="N201" s="40">
        <f t="shared" si="88"/>
        <v>8127242438.57654</v>
      </c>
    </row>
    <row r="202" spans="1:14" x14ac:dyDescent="0.2">
      <c r="A202" s="62" t="s">
        <v>45</v>
      </c>
      <c r="B202" s="41">
        <f>B191*B180</f>
        <v>1187499449.6622</v>
      </c>
      <c r="C202" s="41">
        <f t="shared" ref="C202:M202" si="90">C191*C180</f>
        <v>1155998713.97</v>
      </c>
      <c r="D202" s="41">
        <f t="shared" si="90"/>
        <v>1179262887.2457914</v>
      </c>
      <c r="E202" s="41">
        <f t="shared" si="90"/>
        <v>1148567886.617116</v>
      </c>
      <c r="F202" s="41">
        <f t="shared" si="90"/>
        <v>1289612969.6191785</v>
      </c>
      <c r="G202" s="41">
        <f t="shared" si="90"/>
        <v>1205769510</v>
      </c>
      <c r="H202" s="41">
        <f t="shared" si="90"/>
        <v>1007416095.4082904</v>
      </c>
      <c r="I202" s="41">
        <f t="shared" si="90"/>
        <v>1066433969.9999999</v>
      </c>
      <c r="J202" s="41">
        <f t="shared" si="90"/>
        <v>1263039094.865</v>
      </c>
      <c r="K202" s="41">
        <f t="shared" si="90"/>
        <v>1117203492.8121877</v>
      </c>
      <c r="L202" s="41">
        <f t="shared" si="90"/>
        <v>1241689905.7778299</v>
      </c>
      <c r="M202" s="41">
        <f t="shared" si="90"/>
        <v>1232586925.0099711</v>
      </c>
      <c r="N202" s="41">
        <f t="shared" si="88"/>
        <v>14095080900.987566</v>
      </c>
    </row>
    <row r="203" spans="1:14" x14ac:dyDescent="0.2">
      <c r="A203" s="62" t="s">
        <v>46</v>
      </c>
      <c r="B203" s="41">
        <f>B192*B181</f>
        <v>8725132.1665988509</v>
      </c>
      <c r="C203" s="41">
        <f t="shared" ref="C203:M203" si="91">C192*C181</f>
        <v>8250699.6617500009</v>
      </c>
      <c r="D203" s="41">
        <f t="shared" si="91"/>
        <v>7118859.2899472136</v>
      </c>
      <c r="E203" s="41">
        <f t="shared" si="91"/>
        <v>7211439.1699999999</v>
      </c>
      <c r="F203" s="41">
        <f t="shared" si="91"/>
        <v>9761569.4847590644</v>
      </c>
      <c r="G203" s="41">
        <f t="shared" si="91"/>
        <v>12404085.25</v>
      </c>
      <c r="H203" s="41">
        <f t="shared" si="91"/>
        <v>7469026.4034527391</v>
      </c>
      <c r="I203" s="41">
        <f t="shared" si="91"/>
        <v>8543808.9624999985</v>
      </c>
      <c r="J203" s="41">
        <f t="shared" si="91"/>
        <v>9170385.2685000002</v>
      </c>
      <c r="K203" s="41">
        <f t="shared" si="91"/>
        <v>6661052.0293076579</v>
      </c>
      <c r="L203" s="41">
        <f t="shared" si="91"/>
        <v>8833449.2571069952</v>
      </c>
      <c r="M203" s="41">
        <f t="shared" si="91"/>
        <v>7625210.3116985522</v>
      </c>
      <c r="N203" s="41">
        <f t="shared" si="88"/>
        <v>101774717.25562108</v>
      </c>
    </row>
    <row r="204" spans="1:14" x14ac:dyDescent="0.2">
      <c r="A204" s="61" t="s">
        <v>47</v>
      </c>
      <c r="B204" s="40">
        <f t="shared" ref="B204:M204" si="92">B193*B182</f>
        <v>1517391255.95525</v>
      </c>
      <c r="C204" s="40">
        <f t="shared" si="92"/>
        <v>1389595801.175</v>
      </c>
      <c r="D204" s="40">
        <f t="shared" si="92"/>
        <v>1915678062.2438831</v>
      </c>
      <c r="E204" s="40">
        <f t="shared" si="92"/>
        <v>1498039076.9613214</v>
      </c>
      <c r="F204" s="40">
        <f t="shared" si="92"/>
        <v>1672550777.6839914</v>
      </c>
      <c r="G204" s="40">
        <f t="shared" si="92"/>
        <v>2048970680.533</v>
      </c>
      <c r="H204" s="40">
        <f t="shared" si="92"/>
        <v>1753997445.561312</v>
      </c>
      <c r="I204" s="40">
        <f t="shared" si="92"/>
        <v>1695586189.3500001</v>
      </c>
      <c r="J204" s="40">
        <f t="shared" si="92"/>
        <v>1749036872.0475001</v>
      </c>
      <c r="K204" s="40">
        <f t="shared" si="92"/>
        <v>1665653405.5340884</v>
      </c>
      <c r="L204" s="40">
        <f t="shared" si="92"/>
        <v>1863388542.1028571</v>
      </c>
      <c r="M204" s="40">
        <f t="shared" si="92"/>
        <v>2166876355.7858706</v>
      </c>
      <c r="N204" s="40">
        <f t="shared" si="88"/>
        <v>20936764464.934074</v>
      </c>
    </row>
    <row r="205" spans="1:14" x14ac:dyDescent="0.2">
      <c r="A205" s="61" t="s">
        <v>61</v>
      </c>
      <c r="B205" s="40">
        <f t="shared" ref="B205:M205" si="93">B194*B183</f>
        <v>4214919.0559999999</v>
      </c>
      <c r="C205" s="40">
        <f t="shared" si="93"/>
        <v>3483121.3299999996</v>
      </c>
      <c r="D205" s="40">
        <f t="shared" si="93"/>
        <v>4010945.1424035071</v>
      </c>
      <c r="E205" s="40">
        <f t="shared" si="93"/>
        <v>3660000.9879999999</v>
      </c>
      <c r="F205" s="40">
        <f t="shared" si="93"/>
        <v>5219786.6017331881</v>
      </c>
      <c r="G205" s="40">
        <f t="shared" si="93"/>
        <v>5330085.2379999999</v>
      </c>
      <c r="H205" s="40">
        <f t="shared" si="93"/>
        <v>3430542.1406544601</v>
      </c>
      <c r="I205" s="40">
        <f t="shared" si="93"/>
        <v>3529256.2500000005</v>
      </c>
      <c r="J205" s="40">
        <f t="shared" si="93"/>
        <v>2951524.4825650002</v>
      </c>
      <c r="K205" s="40">
        <f t="shared" si="93"/>
        <v>4345841.1724705137</v>
      </c>
      <c r="L205" s="40">
        <f t="shared" si="93"/>
        <v>4034218.1858498878</v>
      </c>
      <c r="M205" s="40">
        <f t="shared" si="93"/>
        <v>4543135.4056094214</v>
      </c>
      <c r="N205" s="40">
        <f t="shared" si="88"/>
        <v>48753375.993285976</v>
      </c>
    </row>
    <row r="206" spans="1:14" ht="12.75" thickBot="1" x14ac:dyDescent="0.25">
      <c r="A206" s="63" t="s">
        <v>48</v>
      </c>
      <c r="B206" s="42">
        <f t="shared" ref="B206:N206" si="94">SUM(B200:B205)</f>
        <v>6524256181.6135492</v>
      </c>
      <c r="C206" s="42">
        <f t="shared" si="94"/>
        <v>6007095527.3602247</v>
      </c>
      <c r="D206" s="42">
        <f t="shared" si="94"/>
        <v>7326583387.8012381</v>
      </c>
      <c r="E206" s="42">
        <f t="shared" si="94"/>
        <v>6428188072.8005896</v>
      </c>
      <c r="F206" s="42">
        <f t="shared" si="94"/>
        <v>6927751856.0192404</v>
      </c>
      <c r="G206" s="42">
        <f t="shared" si="94"/>
        <v>7555829036.2860003</v>
      </c>
      <c r="H206" s="42">
        <f t="shared" si="94"/>
        <v>6442795129.3043442</v>
      </c>
      <c r="I206" s="42">
        <f t="shared" si="94"/>
        <v>6542721016.6999998</v>
      </c>
      <c r="J206" s="42">
        <f t="shared" si="94"/>
        <v>7575919976.2635651</v>
      </c>
      <c r="K206" s="42">
        <f t="shared" si="94"/>
        <v>6561095871.4139118</v>
      </c>
      <c r="L206" s="42">
        <f t="shared" si="94"/>
        <v>6749914046.0576439</v>
      </c>
      <c r="M206" s="42">
        <f t="shared" si="94"/>
        <v>7660664384.0576143</v>
      </c>
      <c r="N206" s="42">
        <f t="shared" si="94"/>
        <v>82302814485.677917</v>
      </c>
    </row>
    <row r="207" spans="1:14" ht="12.75" thickTop="1" x14ac:dyDescent="0.2">
      <c r="A207" s="64" t="s">
        <v>69</v>
      </c>
      <c r="B207" s="57"/>
      <c r="C207" s="57"/>
      <c r="I207" s="51"/>
      <c r="J207" s="51"/>
      <c r="L207" s="51"/>
    </row>
    <row r="208" spans="1:14" x14ac:dyDescent="0.2">
      <c r="A208" s="64"/>
      <c r="H208" s="52"/>
    </row>
    <row r="209" spans="1:17" x14ac:dyDescent="0.2">
      <c r="A209" s="114" t="s">
        <v>90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</row>
    <row r="210" spans="1:17" x14ac:dyDescent="0.2">
      <c r="A210" s="60"/>
      <c r="B210" s="39" t="s">
        <v>38</v>
      </c>
      <c r="C210" s="39" t="s">
        <v>39</v>
      </c>
      <c r="D210" s="39" t="s">
        <v>40</v>
      </c>
      <c r="E210" s="39" t="s">
        <v>37</v>
      </c>
      <c r="F210" s="39" t="s">
        <v>41</v>
      </c>
      <c r="G210" s="39" t="s">
        <v>42</v>
      </c>
      <c r="H210" s="39" t="s">
        <v>50</v>
      </c>
      <c r="I210" s="39" t="s">
        <v>51</v>
      </c>
      <c r="J210" s="39" t="s">
        <v>52</v>
      </c>
      <c r="K210" s="39" t="s">
        <v>53</v>
      </c>
      <c r="L210" s="39" t="s">
        <v>55</v>
      </c>
      <c r="M210" s="39" t="s">
        <v>56</v>
      </c>
      <c r="N210" s="39" t="s">
        <v>48</v>
      </c>
    </row>
    <row r="211" spans="1:17" x14ac:dyDescent="0.2">
      <c r="A211" s="61" t="s">
        <v>43</v>
      </c>
      <c r="B211" s="53">
        <f>B200/B$206</f>
        <v>0.50955531374885521</v>
      </c>
      <c r="C211" s="53">
        <f t="shared" ref="C211:N211" si="95">C200/C$206</f>
        <v>0.50550761573299408</v>
      </c>
      <c r="D211" s="53">
        <f t="shared" si="95"/>
        <v>0.50487771381830626</v>
      </c>
      <c r="E211" s="53">
        <f t="shared" si="95"/>
        <v>0.4950078291017308</v>
      </c>
      <c r="F211" s="53">
        <f t="shared" si="95"/>
        <v>0.4770865355199857</v>
      </c>
      <c r="G211" s="53">
        <f t="shared" si="95"/>
        <v>0.4650712557582265</v>
      </c>
      <c r="H211" s="53">
        <f t="shared" si="95"/>
        <v>0.47750027734346712</v>
      </c>
      <c r="I211" s="53">
        <f t="shared" si="95"/>
        <v>0.46518291949655888</v>
      </c>
      <c r="J211" s="53">
        <f t="shared" si="95"/>
        <v>0.50064946038020908</v>
      </c>
      <c r="K211" s="53">
        <f t="shared" si="95"/>
        <v>0.45767295272622355</v>
      </c>
      <c r="L211" s="53">
        <f t="shared" si="95"/>
        <v>0.42024384846854629</v>
      </c>
      <c r="M211" s="53">
        <f t="shared" si="95"/>
        <v>0.41505587663484578</v>
      </c>
      <c r="N211" s="54">
        <f t="shared" si="95"/>
        <v>0.47377721930416256</v>
      </c>
    </row>
    <row r="212" spans="1:17" x14ac:dyDescent="0.2">
      <c r="A212" s="61" t="s">
        <v>44</v>
      </c>
      <c r="B212" s="53">
        <f t="shared" ref="B212:N212" si="96">B201/B$206</f>
        <v>7.3871412427325145E-2</v>
      </c>
      <c r="C212" s="53">
        <f t="shared" si="96"/>
        <v>6.8774443793275922E-2</v>
      </c>
      <c r="D212" s="53">
        <f t="shared" si="96"/>
        <v>7.1176964124261957E-2</v>
      </c>
      <c r="E212" s="53">
        <f t="shared" si="96"/>
        <v>9.1581988489177896E-2</v>
      </c>
      <c r="F212" s="53">
        <f t="shared" si="96"/>
        <v>9.3171584969283405E-2</v>
      </c>
      <c r="G212" s="53">
        <f t="shared" si="96"/>
        <v>0.10182281432920959</v>
      </c>
      <c r="H212" s="53">
        <f t="shared" si="96"/>
        <v>9.2203080613058888E-2</v>
      </c>
      <c r="I212" s="53">
        <f t="shared" si="96"/>
        <v>0.11082021169583763</v>
      </c>
      <c r="J212" s="53">
        <f t="shared" si="96"/>
        <v>0.10016497718792694</v>
      </c>
      <c r="K212" s="53">
        <f t="shared" si="96"/>
        <v>0.11650431181876511</v>
      </c>
      <c r="L212" s="53">
        <f t="shared" si="96"/>
        <v>0.11783232642071582</v>
      </c>
      <c r="M212" s="53">
        <f t="shared" si="96"/>
        <v>0.13960003106775545</v>
      </c>
      <c r="N212" s="54">
        <f t="shared" si="96"/>
        <v>9.8748049983039377E-2</v>
      </c>
    </row>
    <row r="213" spans="1:17" x14ac:dyDescent="0.2">
      <c r="A213" s="62" t="s">
        <v>45</v>
      </c>
      <c r="B213" s="55">
        <f t="shared" ref="B213:N213" si="97">B202/B$206</f>
        <v>0.18201300142210433</v>
      </c>
      <c r="C213" s="55">
        <f t="shared" si="97"/>
        <v>0.19243887644283816</v>
      </c>
      <c r="D213" s="55">
        <f t="shared" si="97"/>
        <v>0.16095672768964375</v>
      </c>
      <c r="E213" s="55">
        <f t="shared" si="97"/>
        <v>0.17867677074929073</v>
      </c>
      <c r="F213" s="55">
        <f t="shared" si="97"/>
        <v>0.18615172662379448</v>
      </c>
      <c r="G213" s="55">
        <f t="shared" si="97"/>
        <v>0.15958136482567706</v>
      </c>
      <c r="H213" s="55">
        <f t="shared" si="97"/>
        <v>0.15636320497390477</v>
      </c>
      <c r="I213" s="55">
        <f t="shared" si="97"/>
        <v>0.16299548265591263</v>
      </c>
      <c r="J213" s="55">
        <f t="shared" si="97"/>
        <v>0.16671758661948399</v>
      </c>
      <c r="K213" s="55">
        <f t="shared" si="97"/>
        <v>0.17027696511488882</v>
      </c>
      <c r="L213" s="55">
        <f t="shared" si="97"/>
        <v>0.18395640260086743</v>
      </c>
      <c r="M213" s="55">
        <f t="shared" si="97"/>
        <v>0.16089817582598606</v>
      </c>
      <c r="N213" s="55">
        <f t="shared" si="97"/>
        <v>0.17125879581481807</v>
      </c>
    </row>
    <row r="214" spans="1:17" x14ac:dyDescent="0.2">
      <c r="A214" s="62" t="s">
        <v>46</v>
      </c>
      <c r="B214" s="55">
        <f t="shared" ref="B214:N214" si="98">B203/B$206</f>
        <v>1.337337456365944E-3</v>
      </c>
      <c r="C214" s="55">
        <f t="shared" si="98"/>
        <v>1.3734923348847944E-3</v>
      </c>
      <c r="D214" s="55">
        <f t="shared" si="98"/>
        <v>9.7164789003836567E-4</v>
      </c>
      <c r="E214" s="55">
        <f t="shared" si="98"/>
        <v>1.1218463256409E-3</v>
      </c>
      <c r="F214" s="55">
        <f t="shared" si="98"/>
        <v>1.4090529926064884E-3</v>
      </c>
      <c r="G214" s="55">
        <f t="shared" si="98"/>
        <v>1.6416577440319E-3</v>
      </c>
      <c r="H214" s="55">
        <f t="shared" si="98"/>
        <v>1.1592835490733975E-3</v>
      </c>
      <c r="I214" s="55">
        <f t="shared" si="98"/>
        <v>1.3058494991139485E-3</v>
      </c>
      <c r="J214" s="55">
        <f t="shared" si="98"/>
        <v>1.2104649068670368E-3</v>
      </c>
      <c r="K214" s="55">
        <f t="shared" si="98"/>
        <v>1.0152346741844219E-3</v>
      </c>
      <c r="L214" s="55">
        <f t="shared" si="98"/>
        <v>1.308675813770734E-3</v>
      </c>
      <c r="M214" s="55">
        <f t="shared" si="98"/>
        <v>9.9537193243541067E-4</v>
      </c>
      <c r="N214" s="55">
        <f t="shared" si="98"/>
        <v>1.2365885406425755E-3</v>
      </c>
    </row>
    <row r="215" spans="1:17" x14ac:dyDescent="0.2">
      <c r="A215" s="61" t="s">
        <v>47</v>
      </c>
      <c r="B215" s="54">
        <f t="shared" ref="B215:N215" si="99">B204/B$206</f>
        <v>0.23257689669383519</v>
      </c>
      <c r="C215" s="54">
        <f t="shared" si="99"/>
        <v>0.23132573717961963</v>
      </c>
      <c r="D215" s="54">
        <f t="shared" si="99"/>
        <v>0.26146949551321386</v>
      </c>
      <c r="E215" s="54">
        <f t="shared" si="99"/>
        <v>0.2330421978939807</v>
      </c>
      <c r="F215" s="54">
        <f t="shared" si="99"/>
        <v>0.24142763950628232</v>
      </c>
      <c r="G215" s="54">
        <f t="shared" si="99"/>
        <v>0.27117748041850259</v>
      </c>
      <c r="H215" s="54">
        <f t="shared" si="99"/>
        <v>0.27224169174392149</v>
      </c>
      <c r="I215" s="54">
        <f t="shared" si="99"/>
        <v>0.25915611945276179</v>
      </c>
      <c r="J215" s="54">
        <f t="shared" si="99"/>
        <v>0.23086791802546508</v>
      </c>
      <c r="K215" s="54">
        <f t="shared" si="99"/>
        <v>0.25386817052791233</v>
      </c>
      <c r="L215" s="54">
        <f t="shared" si="99"/>
        <v>0.27606107713196559</v>
      </c>
      <c r="M215" s="54">
        <f t="shared" si="99"/>
        <v>0.2828574973595363</v>
      </c>
      <c r="N215" s="54">
        <f t="shared" si="99"/>
        <v>0.25438698051544062</v>
      </c>
    </row>
    <row r="216" spans="1:17" x14ac:dyDescent="0.2">
      <c r="A216" s="61" t="s">
        <v>61</v>
      </c>
      <c r="B216" s="54">
        <f t="shared" ref="B216:N216" si="100">B205/B$206</f>
        <v>6.4603825151414971E-4</v>
      </c>
      <c r="C216" s="54">
        <f t="shared" si="100"/>
        <v>5.7983451638742836E-4</v>
      </c>
      <c r="D216" s="54">
        <f t="shared" si="100"/>
        <v>5.4745096453576593E-4</v>
      </c>
      <c r="E216" s="54">
        <f t="shared" si="100"/>
        <v>5.6936744017905432E-4</v>
      </c>
      <c r="F216" s="54">
        <f t="shared" si="100"/>
        <v>7.5346038804752062E-4</v>
      </c>
      <c r="G216" s="54">
        <f t="shared" si="100"/>
        <v>7.054269243524276E-4</v>
      </c>
      <c r="H216" s="54">
        <f t="shared" si="100"/>
        <v>5.3246177657442762E-4</v>
      </c>
      <c r="I216" s="54">
        <f t="shared" si="100"/>
        <v>5.3941719981514321E-4</v>
      </c>
      <c r="J216" s="54">
        <f t="shared" si="100"/>
        <v>3.8959288004790789E-4</v>
      </c>
      <c r="K216" s="54">
        <f t="shared" si="100"/>
        <v>6.6236513802594196E-4</v>
      </c>
      <c r="L216" s="54">
        <f t="shared" si="100"/>
        <v>5.9766956413409653E-4</v>
      </c>
      <c r="M216" s="54">
        <f t="shared" si="100"/>
        <v>5.9304717944099058E-4</v>
      </c>
      <c r="N216" s="54">
        <f t="shared" si="100"/>
        <v>5.9236584189681493E-4</v>
      </c>
    </row>
    <row r="217" spans="1:17" ht="12.75" thickBot="1" x14ac:dyDescent="0.25">
      <c r="A217" s="63" t="s">
        <v>48</v>
      </c>
      <c r="B217" s="56">
        <f>SUM(B211:B216)</f>
        <v>0.99999999999999989</v>
      </c>
      <c r="C217" s="56">
        <f t="shared" ref="C217:N217" si="101">SUM(C211:C216)</f>
        <v>1</v>
      </c>
      <c r="D217" s="56">
        <f t="shared" si="101"/>
        <v>1</v>
      </c>
      <c r="E217" s="56">
        <f t="shared" si="101"/>
        <v>1.0000000000000002</v>
      </c>
      <c r="F217" s="56">
        <f t="shared" si="101"/>
        <v>0.99999999999999989</v>
      </c>
      <c r="G217" s="56">
        <f t="shared" si="101"/>
        <v>1.0000000000000002</v>
      </c>
      <c r="H217" s="56">
        <f t="shared" si="101"/>
        <v>1.0000000000000002</v>
      </c>
      <c r="I217" s="56">
        <f t="shared" si="101"/>
        <v>0.99999999999999989</v>
      </c>
      <c r="J217" s="56">
        <f t="shared" si="101"/>
        <v>1</v>
      </c>
      <c r="K217" s="56">
        <f t="shared" si="101"/>
        <v>1.0000000000000002</v>
      </c>
      <c r="L217" s="56">
        <f t="shared" si="101"/>
        <v>0.99999999999999989</v>
      </c>
      <c r="M217" s="56">
        <f t="shared" si="101"/>
        <v>0.99999999999999989</v>
      </c>
      <c r="N217" s="56">
        <f t="shared" si="101"/>
        <v>1</v>
      </c>
    </row>
    <row r="218" spans="1:17" ht="12.75" thickTop="1" x14ac:dyDescent="0.2">
      <c r="A218" s="64" t="s">
        <v>69</v>
      </c>
    </row>
    <row r="219" spans="1:17" x14ac:dyDescent="0.2">
      <c r="A219" s="114" t="s">
        <v>91</v>
      </c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</row>
    <row r="220" spans="1:17" x14ac:dyDescent="0.2">
      <c r="A220" s="60"/>
      <c r="B220" s="39" t="s">
        <v>38</v>
      </c>
      <c r="C220" s="39" t="s">
        <v>39</v>
      </c>
      <c r="D220" s="39" t="s">
        <v>40</v>
      </c>
      <c r="E220" s="39" t="s">
        <v>37</v>
      </c>
      <c r="F220" s="39" t="s">
        <v>41</v>
      </c>
      <c r="G220" s="39" t="s">
        <v>42</v>
      </c>
      <c r="H220" s="39" t="s">
        <v>50</v>
      </c>
      <c r="I220" s="39" t="s">
        <v>51</v>
      </c>
      <c r="J220" s="39" t="s">
        <v>52</v>
      </c>
      <c r="K220" s="39" t="s">
        <v>53</v>
      </c>
      <c r="L220" s="39" t="s">
        <v>55</v>
      </c>
      <c r="M220" s="39" t="s">
        <v>56</v>
      </c>
      <c r="N220" s="39" t="s">
        <v>48</v>
      </c>
      <c r="P220" s="35"/>
    </row>
    <row r="221" spans="1:17" x14ac:dyDescent="0.2">
      <c r="A221" s="61" t="s">
        <v>43</v>
      </c>
      <c r="B221" s="40">
        <v>42789.315191974929</v>
      </c>
      <c r="C221" s="40">
        <v>41295.721200650005</v>
      </c>
      <c r="D221" s="40">
        <v>42809.647004581479</v>
      </c>
      <c r="E221" s="40">
        <v>43882.296430143928</v>
      </c>
      <c r="F221" s="40">
        <v>41622.416499999999</v>
      </c>
      <c r="G221" s="40">
        <v>39396.041765898299</v>
      </c>
      <c r="H221" s="40">
        <v>42142.067639118068</v>
      </c>
      <c r="I221" s="40">
        <v>41151.250802531336</v>
      </c>
      <c r="J221" s="40">
        <v>41886.094566862252</v>
      </c>
      <c r="K221" s="40">
        <v>42012.038421437006</v>
      </c>
      <c r="L221" s="40">
        <v>41270.208618034936</v>
      </c>
      <c r="M221" s="40">
        <v>41862.22717245706</v>
      </c>
      <c r="N221" s="40">
        <f>N243/N232</f>
        <v>41879.879324241607</v>
      </c>
      <c r="P221" s="32"/>
      <c r="Q221" s="32"/>
    </row>
    <row r="222" spans="1:17" x14ac:dyDescent="0.2">
      <c r="A222" s="61" t="s">
        <v>44</v>
      </c>
      <c r="B222" s="40">
        <v>153843.37150332198</v>
      </c>
      <c r="C222" s="40">
        <v>151956.55686725001</v>
      </c>
      <c r="D222" s="40">
        <v>155689.85338179281</v>
      </c>
      <c r="E222" s="40">
        <v>159590.8580263303</v>
      </c>
      <c r="F222" s="40">
        <v>164826.503</v>
      </c>
      <c r="G222" s="40">
        <v>157738.96337099999</v>
      </c>
      <c r="H222" s="40">
        <v>154933.66139589882</v>
      </c>
      <c r="I222" s="40">
        <v>153801.16745638315</v>
      </c>
      <c r="J222" s="40">
        <v>156547.61687524713</v>
      </c>
      <c r="K222" s="40">
        <v>155387.99233396913</v>
      </c>
      <c r="L222" s="40">
        <v>154085.17960480251</v>
      </c>
      <c r="M222" s="40">
        <v>152855.464165496</v>
      </c>
      <c r="N222" s="40">
        <f t="shared" ref="N222:N227" si="102">N244/N233</f>
        <v>155844.18025750507</v>
      </c>
      <c r="P222" s="32"/>
      <c r="Q222" s="32"/>
    </row>
    <row r="223" spans="1:17" x14ac:dyDescent="0.2">
      <c r="A223" s="62" t="s">
        <v>45</v>
      </c>
      <c r="B223" s="41">
        <v>11061.631195964388</v>
      </c>
      <c r="C223" s="41">
        <v>10950.506759824999</v>
      </c>
      <c r="D223" s="41">
        <v>11206.891215499851</v>
      </c>
      <c r="E223" s="41">
        <v>11487.693937918006</v>
      </c>
      <c r="F223" s="41">
        <v>10875.46513</v>
      </c>
      <c r="G223" s="41">
        <v>9896.6732683000009</v>
      </c>
      <c r="H223" s="41">
        <v>10795.362560458792</v>
      </c>
      <c r="I223" s="41">
        <v>10678.391369515244</v>
      </c>
      <c r="J223" s="41">
        <v>10869.076929685159</v>
      </c>
      <c r="K223" s="41">
        <v>10872.330238214157</v>
      </c>
      <c r="L223" s="41">
        <v>10706.361226629988</v>
      </c>
      <c r="M223" s="41">
        <v>10832.603977267479</v>
      </c>
      <c r="N223" s="41">
        <f t="shared" si="102"/>
        <v>10863.348837597541</v>
      </c>
      <c r="P223" s="32"/>
      <c r="Q223" s="32"/>
    </row>
    <row r="224" spans="1:17" x14ac:dyDescent="0.2">
      <c r="A224" s="62" t="s">
        <v>46</v>
      </c>
      <c r="B224" s="41">
        <v>4959.8354540190767</v>
      </c>
      <c r="C224" s="41">
        <v>4715.4865893104998</v>
      </c>
      <c r="D224" s="41">
        <v>4925.9314034965946</v>
      </c>
      <c r="E224" s="41">
        <v>5049.3567961366034</v>
      </c>
      <c r="F224" s="41">
        <v>4752.4651199999998</v>
      </c>
      <c r="G224" s="41">
        <v>4780.5046642079997</v>
      </c>
      <c r="H224" s="41">
        <v>4888.1982994088476</v>
      </c>
      <c r="I224" s="41">
        <v>4770.0489657211465</v>
      </c>
      <c r="J224" s="41">
        <v>4855.2284115375951</v>
      </c>
      <c r="K224" s="41">
        <v>4868.5104853282164</v>
      </c>
      <c r="L224" s="41">
        <v>4783.708269632908</v>
      </c>
      <c r="M224" s="41">
        <v>4847.64841907972</v>
      </c>
      <c r="N224" s="41">
        <f t="shared" si="102"/>
        <v>4847.9081091997923</v>
      </c>
      <c r="P224" s="32"/>
      <c r="Q224" s="32"/>
    </row>
    <row r="225" spans="1:17" x14ac:dyDescent="0.2">
      <c r="A225" s="61" t="s">
        <v>47</v>
      </c>
      <c r="B225" s="40">
        <v>111261.96105995764</v>
      </c>
      <c r="C225" s="40">
        <v>109160.17866224999</v>
      </c>
      <c r="D225" s="40">
        <v>112222.03614732444</v>
      </c>
      <c r="E225" s="40">
        <v>115033.900085282</v>
      </c>
      <c r="F225" s="40">
        <v>121143.89465132001</v>
      </c>
      <c r="G225" s="40">
        <v>123154.88330253192</v>
      </c>
      <c r="H225" s="40">
        <v>112786.2878912951</v>
      </c>
      <c r="I225" s="40">
        <v>112666.83985199453</v>
      </c>
      <c r="J225" s="40">
        <v>114678.74770649444</v>
      </c>
      <c r="K225" s="40">
        <v>113535.90738897859</v>
      </c>
      <c r="L225" s="40">
        <v>112845.9967196217</v>
      </c>
      <c r="M225" s="40">
        <v>111445.35004593412</v>
      </c>
      <c r="N225" s="40">
        <f t="shared" si="102"/>
        <v>113763.94329888289</v>
      </c>
      <c r="P225" s="32"/>
      <c r="Q225" s="32"/>
    </row>
    <row r="226" spans="1:17" x14ac:dyDescent="0.2">
      <c r="A226" s="61" t="s">
        <v>61</v>
      </c>
      <c r="B226" s="40">
        <v>5647.019845705001</v>
      </c>
      <c r="C226" s="40">
        <v>5313.64851</v>
      </c>
      <c r="D226" s="40">
        <v>5580.3310954286871</v>
      </c>
      <c r="E226" s="40">
        <v>5720.1532935262148</v>
      </c>
      <c r="F226" s="40">
        <v>6543.8946501230002</v>
      </c>
      <c r="G226" s="40">
        <v>6534.733197612828</v>
      </c>
      <c r="H226" s="40">
        <v>5790.1332792898465</v>
      </c>
      <c r="I226" s="40">
        <v>5758.1879420359801</v>
      </c>
      <c r="J226" s="40">
        <v>5861.0127267151947</v>
      </c>
      <c r="K226" s="40">
        <v>5801.9586749970904</v>
      </c>
      <c r="L226" s="40">
        <v>5767.2807117202337</v>
      </c>
      <c r="M226" s="40">
        <v>5685.6129415271835</v>
      </c>
      <c r="N226" s="40">
        <f t="shared" si="102"/>
        <v>5919.9630627210363</v>
      </c>
      <c r="P226" s="32"/>
      <c r="Q226" s="32"/>
    </row>
    <row r="227" spans="1:17" ht="12.75" thickBot="1" x14ac:dyDescent="0.25">
      <c r="A227" s="63" t="s">
        <v>49</v>
      </c>
      <c r="B227" s="42">
        <f t="shared" ref="B227:M227" si="103">B249/B238</f>
        <v>32884.650132270581</v>
      </c>
      <c r="C227" s="42">
        <f t="shared" si="103"/>
        <v>31789.756039804397</v>
      </c>
      <c r="D227" s="42">
        <f t="shared" si="103"/>
        <v>32258.626975799049</v>
      </c>
      <c r="E227" s="42">
        <f t="shared" si="103"/>
        <v>33385.630009261287</v>
      </c>
      <c r="F227" s="42">
        <f t="shared" si="103"/>
        <v>32952.533416489096</v>
      </c>
      <c r="G227" s="42">
        <f t="shared" si="103"/>
        <v>30725.21060111915</v>
      </c>
      <c r="H227" s="42">
        <f t="shared" si="103"/>
        <v>32278.892988463773</v>
      </c>
      <c r="I227" s="42">
        <f t="shared" si="103"/>
        <v>33423.124473923985</v>
      </c>
      <c r="J227" s="42">
        <f t="shared" si="103"/>
        <v>35517.397081519055</v>
      </c>
      <c r="K227" s="42">
        <f t="shared" si="103"/>
        <v>34945.716728143387</v>
      </c>
      <c r="L227" s="42">
        <f t="shared" si="103"/>
        <v>34711.718376313933</v>
      </c>
      <c r="M227" s="42">
        <f t="shared" si="103"/>
        <v>34703.958519007429</v>
      </c>
      <c r="N227" s="42">
        <f t="shared" si="102"/>
        <v>33426.737231289924</v>
      </c>
    </row>
    <row r="228" spans="1:17" ht="12.75" thickTop="1" x14ac:dyDescent="0.2">
      <c r="A228" s="64" t="s">
        <v>69</v>
      </c>
      <c r="B228" s="41"/>
      <c r="C228" s="58"/>
      <c r="D228" s="41"/>
      <c r="E228" s="41"/>
      <c r="F228" s="41"/>
      <c r="G228" s="43"/>
      <c r="H228" s="43"/>
      <c r="I228" s="43"/>
      <c r="J228" s="43"/>
      <c r="M228" s="43"/>
      <c r="N228" s="44"/>
    </row>
    <row r="230" spans="1:17" x14ac:dyDescent="0.2">
      <c r="A230" s="114" t="s">
        <v>92</v>
      </c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</row>
    <row r="231" spans="1:17" x14ac:dyDescent="0.2">
      <c r="A231" s="60"/>
      <c r="B231" s="39" t="s">
        <v>38</v>
      </c>
      <c r="C231" s="39" t="s">
        <v>39</v>
      </c>
      <c r="D231" s="39" t="s">
        <v>40</v>
      </c>
      <c r="E231" s="39" t="s">
        <v>37</v>
      </c>
      <c r="F231" s="39" t="s">
        <v>41</v>
      </c>
      <c r="G231" s="39" t="s">
        <v>42</v>
      </c>
      <c r="H231" s="39" t="s">
        <v>50</v>
      </c>
      <c r="I231" s="39" t="s">
        <v>51</v>
      </c>
      <c r="J231" s="39" t="s">
        <v>52</v>
      </c>
      <c r="K231" s="39" t="s">
        <v>53</v>
      </c>
      <c r="L231" s="39" t="s">
        <v>55</v>
      </c>
      <c r="M231" s="39" t="s">
        <v>56</v>
      </c>
      <c r="N231" s="39" t="s">
        <v>48</v>
      </c>
    </row>
    <row r="232" spans="1:17" x14ac:dyDescent="0.2">
      <c r="A232" s="61" t="s">
        <v>43</v>
      </c>
      <c r="B232" s="47">
        <v>82500</v>
      </c>
      <c r="C232" s="47">
        <v>73500</v>
      </c>
      <c r="D232" s="47">
        <v>75000</v>
      </c>
      <c r="E232" s="47">
        <v>65000</v>
      </c>
      <c r="F232" s="47">
        <v>67500</v>
      </c>
      <c r="G232" s="47">
        <v>57500</v>
      </c>
      <c r="H232" s="47">
        <v>48000</v>
      </c>
      <c r="I232" s="47">
        <v>52000</v>
      </c>
      <c r="J232" s="47">
        <v>98500</v>
      </c>
      <c r="K232" s="47">
        <v>90000</v>
      </c>
      <c r="L232" s="47">
        <v>94000</v>
      </c>
      <c r="M232" s="47">
        <v>95000</v>
      </c>
      <c r="N232" s="47">
        <f>SUM(B232:M232)</f>
        <v>898500</v>
      </c>
    </row>
    <row r="233" spans="1:17" x14ac:dyDescent="0.2">
      <c r="A233" s="61" t="s">
        <v>44</v>
      </c>
      <c r="B233" s="47">
        <v>4050</v>
      </c>
      <c r="C233" s="47">
        <v>3100</v>
      </c>
      <c r="D233" s="47">
        <v>3850</v>
      </c>
      <c r="E233" s="47">
        <v>3500</v>
      </c>
      <c r="F233" s="47">
        <v>4250</v>
      </c>
      <c r="G233" s="47">
        <v>3250</v>
      </c>
      <c r="H233" s="47">
        <v>3450</v>
      </c>
      <c r="I233" s="47">
        <v>4300</v>
      </c>
      <c r="J233" s="47">
        <v>4750</v>
      </c>
      <c r="K233" s="47">
        <v>4000</v>
      </c>
      <c r="L233" s="47">
        <v>4750</v>
      </c>
      <c r="M233" s="47">
        <v>6000</v>
      </c>
      <c r="N233" s="47">
        <f t="shared" ref="N233:N238" si="104">SUM(B233:M233)</f>
        <v>49250</v>
      </c>
    </row>
    <row r="234" spans="1:17" x14ac:dyDescent="0.2">
      <c r="A234" s="62" t="s">
        <v>45</v>
      </c>
      <c r="B234" s="48">
        <v>110000</v>
      </c>
      <c r="C234" s="48">
        <v>105000</v>
      </c>
      <c r="D234" s="48">
        <v>104000</v>
      </c>
      <c r="E234" s="48">
        <v>95000</v>
      </c>
      <c r="F234" s="48">
        <v>99500</v>
      </c>
      <c r="G234" s="48">
        <v>87500</v>
      </c>
      <c r="H234" s="48">
        <v>86500</v>
      </c>
      <c r="I234" s="48">
        <v>93000</v>
      </c>
      <c r="J234" s="48">
        <v>98000</v>
      </c>
      <c r="K234" s="48">
        <v>95000</v>
      </c>
      <c r="L234" s="48">
        <v>110000</v>
      </c>
      <c r="M234" s="48">
        <v>120000</v>
      </c>
      <c r="N234" s="48">
        <f t="shared" si="104"/>
        <v>1203500</v>
      </c>
    </row>
    <row r="235" spans="1:17" x14ac:dyDescent="0.2">
      <c r="A235" s="62" t="s">
        <v>46</v>
      </c>
      <c r="B235" s="59">
        <v>1600</v>
      </c>
      <c r="C235" s="48">
        <v>1450</v>
      </c>
      <c r="D235" s="48">
        <v>1050</v>
      </c>
      <c r="E235" s="48">
        <v>1100</v>
      </c>
      <c r="F235" s="48">
        <v>1200</v>
      </c>
      <c r="G235" s="48">
        <v>1100</v>
      </c>
      <c r="H235" s="48">
        <v>1000</v>
      </c>
      <c r="I235" s="48">
        <v>1150</v>
      </c>
      <c r="J235" s="48">
        <v>1350</v>
      </c>
      <c r="K235" s="48">
        <v>1500</v>
      </c>
      <c r="L235" s="48">
        <v>1450</v>
      </c>
      <c r="M235" s="48">
        <v>1400</v>
      </c>
      <c r="N235" s="48">
        <f t="shared" si="104"/>
        <v>15350</v>
      </c>
    </row>
    <row r="236" spans="1:17" x14ac:dyDescent="0.2">
      <c r="A236" s="61" t="s">
        <v>47</v>
      </c>
      <c r="B236" s="47">
        <v>14800</v>
      </c>
      <c r="C236" s="47">
        <v>15200</v>
      </c>
      <c r="D236" s="47">
        <v>12200</v>
      </c>
      <c r="E236" s="47">
        <v>12450</v>
      </c>
      <c r="F236" s="47">
        <v>12750</v>
      </c>
      <c r="G236" s="47">
        <v>10500</v>
      </c>
      <c r="H236" s="47">
        <v>12500</v>
      </c>
      <c r="I236" s="47">
        <v>15750</v>
      </c>
      <c r="J236" s="47">
        <v>16000</v>
      </c>
      <c r="K236" s="47">
        <v>15600</v>
      </c>
      <c r="L236" s="47">
        <v>19500</v>
      </c>
      <c r="M236" s="47">
        <v>20000</v>
      </c>
      <c r="N236" s="47">
        <f t="shared" si="104"/>
        <v>177250</v>
      </c>
    </row>
    <row r="237" spans="1:17" x14ac:dyDescent="0.2">
      <c r="A237" s="61" t="s">
        <v>61</v>
      </c>
      <c r="B237" s="47">
        <v>800</v>
      </c>
      <c r="C237" s="47">
        <v>750</v>
      </c>
      <c r="D237" s="47">
        <v>900</v>
      </c>
      <c r="E237" s="47">
        <v>1050</v>
      </c>
      <c r="F237" s="47">
        <v>1500</v>
      </c>
      <c r="G237" s="47">
        <v>1275</v>
      </c>
      <c r="H237" s="47">
        <v>650</v>
      </c>
      <c r="I237" s="47">
        <v>700</v>
      </c>
      <c r="J237" s="47">
        <v>400</v>
      </c>
      <c r="K237" s="47">
        <v>400</v>
      </c>
      <c r="L237" s="47">
        <v>800</v>
      </c>
      <c r="M237" s="47">
        <v>600</v>
      </c>
      <c r="N237" s="47">
        <f t="shared" si="104"/>
        <v>9825</v>
      </c>
    </row>
    <row r="238" spans="1:17" ht="12.75" thickBot="1" x14ac:dyDescent="0.25">
      <c r="A238" s="63" t="s">
        <v>48</v>
      </c>
      <c r="B238" s="49">
        <f t="shared" ref="B238:M238" si="105">SUM(B232:B237)</f>
        <v>213750</v>
      </c>
      <c r="C238" s="49">
        <f t="shared" si="105"/>
        <v>199000</v>
      </c>
      <c r="D238" s="49">
        <f t="shared" si="105"/>
        <v>197000</v>
      </c>
      <c r="E238" s="49">
        <f t="shared" si="105"/>
        <v>178100</v>
      </c>
      <c r="F238" s="49">
        <f t="shared" si="105"/>
        <v>186700</v>
      </c>
      <c r="G238" s="49">
        <f t="shared" si="105"/>
        <v>161125</v>
      </c>
      <c r="H238" s="49">
        <f>SUM(H232:H237)</f>
        <v>152100</v>
      </c>
      <c r="I238" s="49">
        <f>SUM(I232:I237)</f>
        <v>166900</v>
      </c>
      <c r="J238" s="49">
        <f t="shared" si="105"/>
        <v>219000</v>
      </c>
      <c r="K238" s="49">
        <f t="shared" si="105"/>
        <v>206500</v>
      </c>
      <c r="L238" s="49">
        <f t="shared" si="105"/>
        <v>230500</v>
      </c>
      <c r="M238" s="49">
        <f t="shared" si="105"/>
        <v>243000</v>
      </c>
      <c r="N238" s="49">
        <f t="shared" si="104"/>
        <v>2353675</v>
      </c>
    </row>
    <row r="239" spans="1:17" ht="12.75" thickTop="1" x14ac:dyDescent="0.2">
      <c r="A239" s="64" t="s">
        <v>69</v>
      </c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</row>
    <row r="241" spans="1:14" x14ac:dyDescent="0.2">
      <c r="A241" s="115" t="s">
        <v>93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</row>
    <row r="242" spans="1:14" x14ac:dyDescent="0.2">
      <c r="A242" s="60"/>
      <c r="B242" s="39" t="s">
        <v>38</v>
      </c>
      <c r="C242" s="39" t="s">
        <v>39</v>
      </c>
      <c r="D242" s="39" t="s">
        <v>40</v>
      </c>
      <c r="E242" s="39" t="s">
        <v>37</v>
      </c>
      <c r="F242" s="39" t="s">
        <v>41</v>
      </c>
      <c r="G242" s="39" t="s">
        <v>42</v>
      </c>
      <c r="H242" s="39" t="s">
        <v>50</v>
      </c>
      <c r="I242" s="39" t="s">
        <v>51</v>
      </c>
      <c r="J242" s="39" t="s">
        <v>52</v>
      </c>
      <c r="K242" s="39" t="s">
        <v>53</v>
      </c>
      <c r="L242" s="39" t="s">
        <v>55</v>
      </c>
      <c r="M242" s="39" t="s">
        <v>56</v>
      </c>
      <c r="N242" s="39" t="s">
        <v>48</v>
      </c>
    </row>
    <row r="243" spans="1:14" x14ac:dyDescent="0.2">
      <c r="A243" s="61" t="s">
        <v>43</v>
      </c>
      <c r="B243" s="40">
        <f t="shared" ref="B243:F248" si="106">B232*B221</f>
        <v>3530118503.3379316</v>
      </c>
      <c r="C243" s="40">
        <f t="shared" si="106"/>
        <v>3035235508.2477756</v>
      </c>
      <c r="D243" s="40">
        <f t="shared" si="106"/>
        <v>3210723525.3436108</v>
      </c>
      <c r="E243" s="40">
        <f t="shared" si="106"/>
        <v>2852349267.9593554</v>
      </c>
      <c r="F243" s="40">
        <f t="shared" si="106"/>
        <v>2809513113.75</v>
      </c>
      <c r="G243" s="40">
        <f t="shared" ref="G243:I248" si="107">G232*G221</f>
        <v>2265272401.5391521</v>
      </c>
      <c r="H243" s="40">
        <f t="shared" si="107"/>
        <v>2022819246.6776671</v>
      </c>
      <c r="I243" s="40">
        <f t="shared" si="107"/>
        <v>2139865041.7316296</v>
      </c>
      <c r="J243" s="40">
        <f t="shared" ref="J243:K248" si="108">J232*J221</f>
        <v>4125780314.8359318</v>
      </c>
      <c r="K243" s="40">
        <f t="shared" si="108"/>
        <v>3781083457.9293303</v>
      </c>
      <c r="L243" s="40">
        <f t="shared" ref="L243:M248" si="109">L232*L221</f>
        <v>3879399610.095284</v>
      </c>
      <c r="M243" s="40">
        <f t="shared" si="109"/>
        <v>3976911581.3834209</v>
      </c>
      <c r="N243" s="40">
        <f t="shared" ref="N243:N248" si="110">SUM(B243:M243)</f>
        <v>37629071572.831085</v>
      </c>
    </row>
    <row r="244" spans="1:14" x14ac:dyDescent="0.2">
      <c r="A244" s="61" t="s">
        <v>44</v>
      </c>
      <c r="B244" s="40">
        <f t="shared" si="106"/>
        <v>623065654.58845401</v>
      </c>
      <c r="C244" s="40">
        <f t="shared" si="106"/>
        <v>471065326.28847504</v>
      </c>
      <c r="D244" s="40">
        <f t="shared" si="106"/>
        <v>599405935.51990235</v>
      </c>
      <c r="E244" s="40">
        <f t="shared" si="106"/>
        <v>558568003.09215605</v>
      </c>
      <c r="F244" s="40">
        <f t="shared" si="106"/>
        <v>700512637.75</v>
      </c>
      <c r="G244" s="40">
        <f t="shared" si="107"/>
        <v>512651630.95574999</v>
      </c>
      <c r="H244" s="40">
        <f t="shared" si="107"/>
        <v>534521131.81585091</v>
      </c>
      <c r="I244" s="40">
        <f t="shared" si="107"/>
        <v>661345020.06244755</v>
      </c>
      <c r="J244" s="40">
        <f t="shared" si="108"/>
        <v>743601180.15742385</v>
      </c>
      <c r="K244" s="40">
        <f t="shared" si="108"/>
        <v>621551969.33587646</v>
      </c>
      <c r="L244" s="40">
        <f t="shared" si="109"/>
        <v>731904603.12281191</v>
      </c>
      <c r="M244" s="40">
        <f t="shared" si="109"/>
        <v>917132784.99297595</v>
      </c>
      <c r="N244" s="40">
        <f t="shared" si="110"/>
        <v>7675325877.6821251</v>
      </c>
    </row>
    <row r="245" spans="1:14" x14ac:dyDescent="0.2">
      <c r="A245" s="62" t="s">
        <v>45</v>
      </c>
      <c r="B245" s="41">
        <f t="shared" si="106"/>
        <v>1216779431.5560827</v>
      </c>
      <c r="C245" s="41">
        <f t="shared" si="106"/>
        <v>1149803209.7816248</v>
      </c>
      <c r="D245" s="41">
        <f t="shared" si="106"/>
        <v>1165516686.4119844</v>
      </c>
      <c r="E245" s="41">
        <f t="shared" si="106"/>
        <v>1091330924.1022105</v>
      </c>
      <c r="F245" s="41">
        <f t="shared" si="106"/>
        <v>1082108780.4349999</v>
      </c>
      <c r="G245" s="41">
        <f t="shared" si="107"/>
        <v>865958910.97625005</v>
      </c>
      <c r="H245" s="41">
        <f t="shared" si="107"/>
        <v>933798861.47968554</v>
      </c>
      <c r="I245" s="41">
        <f t="shared" si="107"/>
        <v>993090397.36491776</v>
      </c>
      <c r="J245" s="41">
        <f t="shared" si="108"/>
        <v>1065169539.1091456</v>
      </c>
      <c r="K245" s="41">
        <f t="shared" si="108"/>
        <v>1032871372.630345</v>
      </c>
      <c r="L245" s="41">
        <f t="shared" si="109"/>
        <v>1177699734.9292986</v>
      </c>
      <c r="M245" s="41">
        <f t="shared" si="109"/>
        <v>1299912477.2720976</v>
      </c>
      <c r="N245" s="41">
        <f t="shared" si="110"/>
        <v>13074040326.048641</v>
      </c>
    </row>
    <row r="246" spans="1:14" x14ac:dyDescent="0.2">
      <c r="A246" s="62" t="s">
        <v>46</v>
      </c>
      <c r="B246" s="41">
        <f t="shared" si="106"/>
        <v>7935736.7264305223</v>
      </c>
      <c r="C246" s="41">
        <f t="shared" si="106"/>
        <v>6837455.554500225</v>
      </c>
      <c r="D246" s="41">
        <f t="shared" si="106"/>
        <v>5172227.9736714242</v>
      </c>
      <c r="E246" s="41">
        <f t="shared" si="106"/>
        <v>5554292.4757502638</v>
      </c>
      <c r="F246" s="41">
        <f t="shared" si="106"/>
        <v>5702958.1439999994</v>
      </c>
      <c r="G246" s="41">
        <f t="shared" si="107"/>
        <v>5258555.1306288</v>
      </c>
      <c r="H246" s="41">
        <f t="shared" si="107"/>
        <v>4888198.2994088475</v>
      </c>
      <c r="I246" s="41">
        <f t="shared" si="107"/>
        <v>5485556.3105793186</v>
      </c>
      <c r="J246" s="41">
        <f t="shared" si="108"/>
        <v>6554558.3555757534</v>
      </c>
      <c r="K246" s="41">
        <f t="shared" si="108"/>
        <v>7302765.7279923251</v>
      </c>
      <c r="L246" s="41">
        <f t="shared" si="109"/>
        <v>6936376.990967717</v>
      </c>
      <c r="M246" s="41">
        <f t="shared" si="109"/>
        <v>6786707.7867116081</v>
      </c>
      <c r="N246" s="41">
        <f t="shared" si="110"/>
        <v>74415389.476216808</v>
      </c>
    </row>
    <row r="247" spans="1:14" x14ac:dyDescent="0.2">
      <c r="A247" s="61" t="s">
        <v>47</v>
      </c>
      <c r="B247" s="40">
        <f t="shared" si="106"/>
        <v>1646677023.6873732</v>
      </c>
      <c r="C247" s="40">
        <f t="shared" si="106"/>
        <v>1659234715.6661999</v>
      </c>
      <c r="D247" s="40">
        <f t="shared" si="106"/>
        <v>1369108840.9973581</v>
      </c>
      <c r="E247" s="40">
        <f t="shared" si="106"/>
        <v>1432172056.0617609</v>
      </c>
      <c r="F247" s="40">
        <f t="shared" si="106"/>
        <v>1544584656.8043301</v>
      </c>
      <c r="G247" s="40">
        <f t="shared" si="107"/>
        <v>1293126274.6765852</v>
      </c>
      <c r="H247" s="40">
        <f t="shared" si="107"/>
        <v>1409828598.6411886</v>
      </c>
      <c r="I247" s="40">
        <f t="shared" si="107"/>
        <v>1774502727.6689138</v>
      </c>
      <c r="J247" s="40">
        <f t="shared" si="108"/>
        <v>1834859963.303911</v>
      </c>
      <c r="K247" s="40">
        <f t="shared" si="108"/>
        <v>1771160155.2680662</v>
      </c>
      <c r="L247" s="40">
        <f t="shared" si="109"/>
        <v>2200496936.0326233</v>
      </c>
      <c r="M247" s="40">
        <f t="shared" si="109"/>
        <v>2228907000.9186821</v>
      </c>
      <c r="N247" s="40">
        <f t="shared" si="110"/>
        <v>20164658949.726994</v>
      </c>
    </row>
    <row r="248" spans="1:14" x14ac:dyDescent="0.2">
      <c r="A248" s="61" t="s">
        <v>61</v>
      </c>
      <c r="B248" s="40">
        <f t="shared" si="106"/>
        <v>4517615.8765640007</v>
      </c>
      <c r="C248" s="40">
        <f t="shared" si="106"/>
        <v>3985236.3824999998</v>
      </c>
      <c r="D248" s="40">
        <f t="shared" si="106"/>
        <v>5022297.9858858185</v>
      </c>
      <c r="E248" s="40">
        <f t="shared" si="106"/>
        <v>6006160.958202526</v>
      </c>
      <c r="F248" s="40">
        <f t="shared" si="106"/>
        <v>9815841.9751845002</v>
      </c>
      <c r="G248" s="40">
        <f t="shared" si="107"/>
        <v>8331784.8269563559</v>
      </c>
      <c r="H248" s="40">
        <f t="shared" si="107"/>
        <v>3763586.6315384004</v>
      </c>
      <c r="I248" s="40">
        <f t="shared" si="107"/>
        <v>4030731.5594251859</v>
      </c>
      <c r="J248" s="40">
        <f t="shared" si="108"/>
        <v>2344405.0906860777</v>
      </c>
      <c r="K248" s="40">
        <f t="shared" si="108"/>
        <v>2320783.4699988361</v>
      </c>
      <c r="L248" s="40">
        <f t="shared" si="109"/>
        <v>4613824.5693761874</v>
      </c>
      <c r="M248" s="40">
        <f t="shared" si="109"/>
        <v>3411367.7649163101</v>
      </c>
      <c r="N248" s="40">
        <f t="shared" si="110"/>
        <v>58163637.091234185</v>
      </c>
    </row>
    <row r="249" spans="1:14" ht="12.75" thickBot="1" x14ac:dyDescent="0.25">
      <c r="A249" s="63" t="s">
        <v>48</v>
      </c>
      <c r="B249" s="42">
        <f t="shared" ref="B249:G249" si="111">SUM(B243:B248)</f>
        <v>7029093965.7728367</v>
      </c>
      <c r="C249" s="42">
        <f t="shared" si="111"/>
        <v>6326161451.9210749</v>
      </c>
      <c r="D249" s="42">
        <f t="shared" si="111"/>
        <v>6354949514.2324123</v>
      </c>
      <c r="E249" s="42">
        <f t="shared" si="111"/>
        <v>5945980704.649435</v>
      </c>
      <c r="F249" s="42">
        <f t="shared" si="111"/>
        <v>6152237988.8585138</v>
      </c>
      <c r="G249" s="42">
        <f t="shared" si="111"/>
        <v>4950599558.1053228</v>
      </c>
      <c r="H249" s="42">
        <f t="shared" ref="H249:N249" si="112">SUM(H243:H248)</f>
        <v>4909619623.5453396</v>
      </c>
      <c r="I249" s="42">
        <f t="shared" si="112"/>
        <v>5578319474.6979132</v>
      </c>
      <c r="J249" s="42">
        <f t="shared" si="112"/>
        <v>7778309960.8526735</v>
      </c>
      <c r="K249" s="42">
        <f t="shared" si="112"/>
        <v>7216290504.3616095</v>
      </c>
      <c r="L249" s="42">
        <f t="shared" si="112"/>
        <v>8001051085.7403612</v>
      </c>
      <c r="M249" s="42">
        <f t="shared" si="112"/>
        <v>8433061920.1188049</v>
      </c>
      <c r="N249" s="42">
        <f t="shared" si="112"/>
        <v>78675675752.856308</v>
      </c>
    </row>
    <row r="250" spans="1:14" ht="12.75" thickTop="1" x14ac:dyDescent="0.2">
      <c r="A250" s="64" t="s">
        <v>69</v>
      </c>
      <c r="B250" s="57"/>
      <c r="C250" s="57"/>
      <c r="I250" s="51"/>
      <c r="J250" s="51"/>
      <c r="L250" s="51"/>
    </row>
    <row r="251" spans="1:14" x14ac:dyDescent="0.2">
      <c r="A251" s="64"/>
      <c r="H251" s="52"/>
    </row>
    <row r="252" spans="1:14" x14ac:dyDescent="0.2">
      <c r="A252" s="114" t="s">
        <v>94</v>
      </c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</row>
    <row r="253" spans="1:14" x14ac:dyDescent="0.2">
      <c r="A253" s="60"/>
      <c r="B253" s="39" t="s">
        <v>38</v>
      </c>
      <c r="C253" s="39" t="s">
        <v>39</v>
      </c>
      <c r="D253" s="39" t="s">
        <v>40</v>
      </c>
      <c r="E253" s="39" t="s">
        <v>37</v>
      </c>
      <c r="F253" s="39" t="s">
        <v>41</v>
      </c>
      <c r="G253" s="39" t="s">
        <v>42</v>
      </c>
      <c r="H253" s="39" t="s">
        <v>50</v>
      </c>
      <c r="I253" s="39" t="s">
        <v>51</v>
      </c>
      <c r="J253" s="39" t="s">
        <v>52</v>
      </c>
      <c r="K253" s="39" t="s">
        <v>53</v>
      </c>
      <c r="L253" s="39" t="s">
        <v>55</v>
      </c>
      <c r="M253" s="39" t="s">
        <v>56</v>
      </c>
      <c r="N253" s="39" t="s">
        <v>48</v>
      </c>
    </row>
    <row r="254" spans="1:14" x14ac:dyDescent="0.2">
      <c r="A254" s="61" t="s">
        <v>43</v>
      </c>
      <c r="B254" s="53">
        <f t="shared" ref="B254:F260" si="113">B243/B$249</f>
        <v>0.50221529553130695</v>
      </c>
      <c r="C254" s="53">
        <f t="shared" si="113"/>
        <v>0.47979102830612408</v>
      </c>
      <c r="D254" s="53">
        <f t="shared" si="113"/>
        <v>0.5052319484447424</v>
      </c>
      <c r="E254" s="53">
        <f t="shared" si="113"/>
        <v>0.47971048169210717</v>
      </c>
      <c r="F254" s="53">
        <f t="shared" si="113"/>
        <v>0.45666521984974073</v>
      </c>
      <c r="G254" s="53">
        <f t="shared" ref="G254:I260" si="114">G243/G$249</f>
        <v>0.45757536535758708</v>
      </c>
      <c r="H254" s="53">
        <f t="shared" si="114"/>
        <v>0.41201139839361867</v>
      </c>
      <c r="I254" s="53">
        <f t="shared" si="114"/>
        <v>0.38360388848964433</v>
      </c>
      <c r="J254" s="53">
        <f t="shared" ref="J254:K260" si="115">J243/J$249</f>
        <v>0.53042117575675218</v>
      </c>
      <c r="K254" s="53">
        <f t="shared" si="115"/>
        <v>0.52396497281310939</v>
      </c>
      <c r="L254" s="53">
        <f t="shared" ref="L254:M260" si="116">L243/L$249</f>
        <v>0.48486124741900849</v>
      </c>
      <c r="M254" s="53">
        <f t="shared" si="116"/>
        <v>0.47158572047190594</v>
      </c>
      <c r="N254" s="53">
        <f t="shared" ref="N254:N260" si="117">N243/N$249</f>
        <v>0.47828088176878442</v>
      </c>
    </row>
    <row r="255" spans="1:14" x14ac:dyDescent="0.2">
      <c r="A255" s="61" t="s">
        <v>44</v>
      </c>
      <c r="B255" s="53">
        <f t="shared" si="113"/>
        <v>8.8640962494225109E-2</v>
      </c>
      <c r="C255" s="53">
        <f t="shared" si="113"/>
        <v>7.4463057869859753E-2</v>
      </c>
      <c r="D255" s="53">
        <f t="shared" si="113"/>
        <v>9.43211168204382E-2</v>
      </c>
      <c r="E255" s="53">
        <f t="shared" si="113"/>
        <v>9.394043318293753E-2</v>
      </c>
      <c r="F255" s="53">
        <f t="shared" si="113"/>
        <v>0.11386305910444357</v>
      </c>
      <c r="G255" s="53">
        <f t="shared" si="114"/>
        <v>0.10355344336352471</v>
      </c>
      <c r="H255" s="53">
        <f t="shared" si="114"/>
        <v>0.10887220860296749</v>
      </c>
      <c r="I255" s="53">
        <f t="shared" si="114"/>
        <v>0.11855631845077533</v>
      </c>
      <c r="J255" s="53">
        <f t="shared" si="115"/>
        <v>9.5599324776189404E-2</v>
      </c>
      <c r="K255" s="53">
        <f t="shared" si="115"/>
        <v>8.613178321468673E-2</v>
      </c>
      <c r="L255" s="53">
        <f t="shared" si="116"/>
        <v>9.1476056742998108E-2</v>
      </c>
      <c r="M255" s="53">
        <f t="shared" si="116"/>
        <v>0.10875442320718254</v>
      </c>
      <c r="N255" s="53">
        <f t="shared" si="117"/>
        <v>9.7556529438559969E-2</v>
      </c>
    </row>
    <row r="256" spans="1:14" x14ac:dyDescent="0.2">
      <c r="A256" s="62" t="s">
        <v>45</v>
      </c>
      <c r="B256" s="55">
        <f t="shared" si="113"/>
        <v>0.17310615528559092</v>
      </c>
      <c r="C256" s="55">
        <f t="shared" si="113"/>
        <v>0.18175369353440424</v>
      </c>
      <c r="D256" s="55">
        <f t="shared" si="113"/>
        <v>0.18340298121986925</v>
      </c>
      <c r="E256" s="55">
        <f t="shared" si="113"/>
        <v>0.18354094611320362</v>
      </c>
      <c r="F256" s="55">
        <f t="shared" si="113"/>
        <v>0.17588864123830397</v>
      </c>
      <c r="G256" s="55">
        <f t="shared" si="114"/>
        <v>0.17492000732688365</v>
      </c>
      <c r="H256" s="55">
        <f t="shared" si="114"/>
        <v>0.19019780208662473</v>
      </c>
      <c r="I256" s="55">
        <f t="shared" si="114"/>
        <v>0.17802680571978127</v>
      </c>
      <c r="J256" s="55">
        <f t="shared" si="115"/>
        <v>0.13694099932633433</v>
      </c>
      <c r="K256" s="55">
        <f t="shared" si="115"/>
        <v>0.14313051449440201</v>
      </c>
      <c r="L256" s="55">
        <f t="shared" si="116"/>
        <v>0.14719312779144975</v>
      </c>
      <c r="M256" s="55">
        <f t="shared" si="116"/>
        <v>0.1541447803402094</v>
      </c>
      <c r="N256" s="55">
        <f t="shared" si="117"/>
        <v>0.16617639697329184</v>
      </c>
    </row>
    <row r="257" spans="1:17" x14ac:dyDescent="0.2">
      <c r="A257" s="62" t="s">
        <v>46</v>
      </c>
      <c r="B257" s="55">
        <f t="shared" si="113"/>
        <v>1.1289842994093482E-3</v>
      </c>
      <c r="C257" s="55">
        <f t="shared" si="113"/>
        <v>1.080822170990259E-3</v>
      </c>
      <c r="D257" s="55">
        <f t="shared" si="113"/>
        <v>8.138897031499322E-4</v>
      </c>
      <c r="E257" s="55">
        <f t="shared" si="113"/>
        <v>9.3412554659101188E-4</v>
      </c>
      <c r="F257" s="55">
        <f t="shared" si="113"/>
        <v>9.2697294128215712E-4</v>
      </c>
      <c r="G257" s="55">
        <f t="shared" si="114"/>
        <v>1.0622057124412901E-3</v>
      </c>
      <c r="H257" s="55">
        <f t="shared" si="114"/>
        <v>9.9563686684936642E-4</v>
      </c>
      <c r="I257" s="55">
        <f t="shared" si="114"/>
        <v>9.8337076882395341E-4</v>
      </c>
      <c r="J257" s="55">
        <f t="shared" si="115"/>
        <v>8.4267127288113752E-4</v>
      </c>
      <c r="K257" s="55">
        <f t="shared" si="115"/>
        <v>1.0119833345925374E-3</v>
      </c>
      <c r="L257" s="55">
        <f t="shared" si="116"/>
        <v>8.6693322122762993E-4</v>
      </c>
      <c r="M257" s="55">
        <f t="shared" si="116"/>
        <v>8.0477385924565786E-4</v>
      </c>
      <c r="N257" s="55">
        <f t="shared" si="117"/>
        <v>9.4585001989659005E-4</v>
      </c>
    </row>
    <row r="258" spans="1:17" x14ac:dyDescent="0.2">
      <c r="A258" s="61" t="s">
        <v>47</v>
      </c>
      <c r="B258" s="54">
        <f t="shared" si="113"/>
        <v>0.2342658999446629</v>
      </c>
      <c r="C258" s="54">
        <f t="shared" si="113"/>
        <v>0.26228143689920175</v>
      </c>
      <c r="D258" s="54">
        <f t="shared" si="113"/>
        <v>0.21543976674104656</v>
      </c>
      <c r="E258" s="54">
        <f t="shared" si="113"/>
        <v>0.24086389229986566</v>
      </c>
      <c r="F258" s="54">
        <f t="shared" si="113"/>
        <v>0.2510606156006186</v>
      </c>
      <c r="G258" s="54">
        <f t="shared" si="114"/>
        <v>0.26120599323357235</v>
      </c>
      <c r="H258" s="54">
        <f t="shared" si="114"/>
        <v>0.28715638007474026</v>
      </c>
      <c r="I258" s="54">
        <f t="shared" si="114"/>
        <v>0.31810704562864961</v>
      </c>
      <c r="J258" s="54">
        <f t="shared" si="115"/>
        <v>0.23589442597923546</v>
      </c>
      <c r="K258" s="54">
        <f t="shared" si="115"/>
        <v>0.24543914275590159</v>
      </c>
      <c r="L258" s="54">
        <f t="shared" si="116"/>
        <v>0.27502598251802124</v>
      </c>
      <c r="M258" s="54">
        <f t="shared" si="116"/>
        <v>0.26430577909088582</v>
      </c>
      <c r="N258" s="54">
        <f t="shared" si="117"/>
        <v>0.25630105819580351</v>
      </c>
    </row>
    <row r="259" spans="1:17" x14ac:dyDescent="0.2">
      <c r="A259" s="61" t="s">
        <v>61</v>
      </c>
      <c r="B259" s="54">
        <f t="shared" si="113"/>
        <v>6.4270244480467648E-4</v>
      </c>
      <c r="C259" s="54">
        <f t="shared" si="113"/>
        <v>6.2996121942000024E-4</v>
      </c>
      <c r="D259" s="54">
        <f t="shared" si="113"/>
        <v>7.9029707075374631E-4</v>
      </c>
      <c r="E259" s="54">
        <f t="shared" si="113"/>
        <v>1.0101211652950763E-3</v>
      </c>
      <c r="F259" s="54">
        <f t="shared" si="113"/>
        <v>1.5954912656110905E-3</v>
      </c>
      <c r="G259" s="54">
        <f t="shared" si="114"/>
        <v>1.6829850059908843E-3</v>
      </c>
      <c r="H259" s="54">
        <f t="shared" si="114"/>
        <v>7.6657397519945449E-4</v>
      </c>
      <c r="I259" s="54">
        <f t="shared" si="114"/>
        <v>7.2257094232550481E-4</v>
      </c>
      <c r="J259" s="54">
        <f t="shared" si="115"/>
        <v>3.0140288860757607E-4</v>
      </c>
      <c r="K259" s="54">
        <f t="shared" si="115"/>
        <v>3.216033873076656E-4</v>
      </c>
      <c r="L259" s="54">
        <f t="shared" si="116"/>
        <v>5.7665230729485545E-4</v>
      </c>
      <c r="M259" s="54">
        <f t="shared" si="116"/>
        <v>4.0452303057063891E-4</v>
      </c>
      <c r="N259" s="54">
        <f t="shared" si="117"/>
        <v>7.3928360366351943E-4</v>
      </c>
    </row>
    <row r="260" spans="1:17" ht="12.75" thickBot="1" x14ac:dyDescent="0.25">
      <c r="A260" s="63" t="s">
        <v>48</v>
      </c>
      <c r="B260" s="56">
        <f t="shared" si="113"/>
        <v>1</v>
      </c>
      <c r="C260" s="56">
        <f t="shared" si="113"/>
        <v>1</v>
      </c>
      <c r="D260" s="56">
        <f t="shared" si="113"/>
        <v>1</v>
      </c>
      <c r="E260" s="56">
        <f t="shared" si="113"/>
        <v>1</v>
      </c>
      <c r="F260" s="56">
        <f t="shared" si="113"/>
        <v>1</v>
      </c>
      <c r="G260" s="56">
        <f t="shared" si="114"/>
        <v>1</v>
      </c>
      <c r="H260" s="56">
        <f t="shared" si="114"/>
        <v>1</v>
      </c>
      <c r="I260" s="56">
        <f t="shared" si="114"/>
        <v>1</v>
      </c>
      <c r="J260" s="56">
        <f t="shared" si="115"/>
        <v>1</v>
      </c>
      <c r="K260" s="56">
        <f t="shared" si="115"/>
        <v>1</v>
      </c>
      <c r="L260" s="56">
        <f t="shared" si="116"/>
        <v>1</v>
      </c>
      <c r="M260" s="56">
        <f t="shared" si="116"/>
        <v>1</v>
      </c>
      <c r="N260" s="56">
        <f t="shared" si="117"/>
        <v>1</v>
      </c>
    </row>
    <row r="261" spans="1:17" ht="12.75" thickTop="1" x14ac:dyDescent="0.2">
      <c r="A261" s="64" t="s">
        <v>69</v>
      </c>
    </row>
    <row r="262" spans="1:17" x14ac:dyDescent="0.2">
      <c r="A262" s="114" t="s">
        <v>100</v>
      </c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</row>
    <row r="263" spans="1:17" x14ac:dyDescent="0.2">
      <c r="A263" s="60"/>
      <c r="B263" s="39" t="s">
        <v>38</v>
      </c>
      <c r="C263" s="39" t="s">
        <v>39</v>
      </c>
      <c r="D263" s="39" t="s">
        <v>40</v>
      </c>
      <c r="E263" s="39" t="s">
        <v>37</v>
      </c>
      <c r="F263" s="39" t="s">
        <v>41</v>
      </c>
      <c r="G263" s="39" t="s">
        <v>42</v>
      </c>
      <c r="H263" s="39" t="s">
        <v>50</v>
      </c>
      <c r="I263" s="39" t="s">
        <v>51</v>
      </c>
      <c r="J263" s="39" t="s">
        <v>52</v>
      </c>
      <c r="K263" s="39" t="s">
        <v>53</v>
      </c>
      <c r="L263" s="39" t="s">
        <v>55</v>
      </c>
      <c r="M263" s="39" t="s">
        <v>56</v>
      </c>
      <c r="N263" s="39" t="s">
        <v>48</v>
      </c>
      <c r="P263" s="35"/>
    </row>
    <row r="264" spans="1:17" x14ac:dyDescent="0.2">
      <c r="A264" s="61" t="s">
        <v>43</v>
      </c>
      <c r="B264" s="40">
        <v>42888.826010435492</v>
      </c>
      <c r="C264" s="40">
        <v>42606.38859391056</v>
      </c>
      <c r="D264" s="40">
        <v>43109.471055941613</v>
      </c>
      <c r="E264" s="40">
        <v>43290.747673744394</v>
      </c>
      <c r="F264" s="40">
        <v>42973.858333508018</v>
      </c>
      <c r="G264" s="40">
        <v>40927.669100026797</v>
      </c>
      <c r="H264" s="40">
        <v>38562.082487504784</v>
      </c>
      <c r="I264" s="40">
        <v>41843.277109474111</v>
      </c>
      <c r="J264" s="40">
        <v>42025.290045568225</v>
      </c>
      <c r="K264" s="40">
        <v>40999.221576460652</v>
      </c>
      <c r="L264" s="40">
        <v>39724.299614403069</v>
      </c>
      <c r="M264" s="40">
        <v>40052.252757588081</v>
      </c>
      <c r="N264" s="40">
        <f>N286/N275</f>
        <v>41491.558638610819</v>
      </c>
      <c r="P264" s="32"/>
      <c r="Q264" s="32"/>
    </row>
    <row r="265" spans="1:17" x14ac:dyDescent="0.2">
      <c r="A265" s="61" t="s">
        <v>44</v>
      </c>
      <c r="B265" s="40">
        <v>158930.69868718117</v>
      </c>
      <c r="C265" s="40">
        <v>157649.53056812086</v>
      </c>
      <c r="D265" s="40">
        <v>159630.05991765816</v>
      </c>
      <c r="E265" s="40">
        <v>160301.30910380514</v>
      </c>
      <c r="F265" s="40">
        <v>159127.89956919133</v>
      </c>
      <c r="G265" s="40">
        <v>166362.66543589457</v>
      </c>
      <c r="H265" s="40">
        <v>157851.11903100461</v>
      </c>
      <c r="I265" s="40">
        <v>155938.09899845763</v>
      </c>
      <c r="J265" s="40">
        <v>159473.92266391419</v>
      </c>
      <c r="K265" s="40">
        <v>155580.28710511338</v>
      </c>
      <c r="L265" s="40">
        <v>150742.3239129679</v>
      </c>
      <c r="M265" s="40">
        <v>155224.02285052501</v>
      </c>
      <c r="N265" s="40">
        <f t="shared" ref="N265:N270" si="118">N287/N276</f>
        <v>157880.85770338864</v>
      </c>
      <c r="P265" s="32"/>
      <c r="Q265" s="32"/>
    </row>
    <row r="266" spans="1:17" x14ac:dyDescent="0.2">
      <c r="A266" s="62" t="s">
        <v>45</v>
      </c>
      <c r="B266" s="41">
        <v>11094.540306370067</v>
      </c>
      <c r="C266" s="41">
        <v>11149.543510800486</v>
      </c>
      <c r="D266" s="41">
        <v>11216.191361352605</v>
      </c>
      <c r="E266" s="41">
        <v>11263.35578218199</v>
      </c>
      <c r="F266" s="41">
        <v>11180.907740176288</v>
      </c>
      <c r="G266" s="41">
        <v>10689.248828674199</v>
      </c>
      <c r="H266" s="41">
        <v>9817.2139815416576</v>
      </c>
      <c r="I266" s="41">
        <v>8852.7489841064998</v>
      </c>
      <c r="J266" s="41">
        <v>8657.9688119005004</v>
      </c>
      <c r="K266" s="41">
        <v>8454.9561300000005</v>
      </c>
      <c r="L266" s="41">
        <v>7700.8144953858</v>
      </c>
      <c r="M266" s="41">
        <v>7889.4312495537697</v>
      </c>
      <c r="N266" s="41">
        <f t="shared" si="118"/>
        <v>9850.6639156819838</v>
      </c>
      <c r="P266" s="32"/>
      <c r="Q266" s="32"/>
    </row>
    <row r="267" spans="1:17" x14ac:dyDescent="0.2">
      <c r="A267" s="62" t="s">
        <v>46</v>
      </c>
      <c r="B267" s="41">
        <v>4970.9527417547124</v>
      </c>
      <c r="C267" s="41">
        <v>4895.1500323402424</v>
      </c>
      <c r="D267" s="41">
        <v>4974.8102738041543</v>
      </c>
      <c r="E267" s="41">
        <v>4995.729500103067</v>
      </c>
      <c r="F267" s="41">
        <v>4959.1606370005438</v>
      </c>
      <c r="G267" s="41">
        <v>5184.629371277837</v>
      </c>
      <c r="H267" s="41">
        <v>4919.3702557776023</v>
      </c>
      <c r="I267" s="41">
        <v>4849.7435731566002</v>
      </c>
      <c r="J267" s="41">
        <v>4968.6932981518448</v>
      </c>
      <c r="K267" s="41">
        <v>4847.3801669308186</v>
      </c>
      <c r="L267" s="41">
        <v>4696.644831096768</v>
      </c>
      <c r="M267" s="41">
        <v>4835.2559291058042</v>
      </c>
      <c r="N267" s="41">
        <f t="shared" si="118"/>
        <v>4927.2791487764853</v>
      </c>
      <c r="P267" s="32"/>
      <c r="Q267" s="32"/>
    </row>
    <row r="268" spans="1:17" x14ac:dyDescent="0.2">
      <c r="A268" s="61" t="s">
        <v>47</v>
      </c>
      <c r="B268" s="40">
        <v>116156.99753887323</v>
      </c>
      <c r="C268" s="40">
        <v>114103.19586335923</v>
      </c>
      <c r="D268" s="40">
        <v>116104.68713069306</v>
      </c>
      <c r="E268" s="40">
        <v>116592.91081979351</v>
      </c>
      <c r="F268" s="40">
        <v>115739.44783817975</v>
      </c>
      <c r="G268" s="40">
        <v>121001.55340808736</v>
      </c>
      <c r="H268" s="40">
        <v>114810.7994056903</v>
      </c>
      <c r="I268" s="40">
        <v>114161.33195941536</v>
      </c>
      <c r="J268" s="40">
        <v>116083.86549551146</v>
      </c>
      <c r="K268" s="40">
        <v>113249.6198775058</v>
      </c>
      <c r="L268" s="40">
        <v>109727.98161158802</v>
      </c>
      <c r="M268" s="40">
        <v>113066.21608798241</v>
      </c>
      <c r="N268" s="40">
        <f t="shared" si="118"/>
        <v>115031.48825745904</v>
      </c>
      <c r="P268" s="32"/>
      <c r="Q268" s="32"/>
    </row>
    <row r="269" spans="1:17" x14ac:dyDescent="0.2">
      <c r="A269" s="61" t="s">
        <v>61</v>
      </c>
      <c r="B269" s="40">
        <v>5939.1305820035877</v>
      </c>
      <c r="C269" s="40">
        <v>5778.1663412858607</v>
      </c>
      <c r="D269" s="40">
        <v>5908.2426414863066</v>
      </c>
      <c r="E269" s="40">
        <v>5933.0869788667615</v>
      </c>
      <c r="F269" s="40">
        <v>5889.6566359106291</v>
      </c>
      <c r="G269" s="40">
        <v>5157.43046382797</v>
      </c>
      <c r="H269" s="40">
        <v>5678.3142824116221</v>
      </c>
      <c r="I269" s="40">
        <v>5833.6639057234388</v>
      </c>
      <c r="J269" s="40">
        <v>5764.7114789395218</v>
      </c>
      <c r="K269" s="40">
        <v>5623.9631658254739</v>
      </c>
      <c r="L269" s="40">
        <v>5449.0790124631458</v>
      </c>
      <c r="M269" s="40">
        <v>5498.3088228244824</v>
      </c>
      <c r="N269" s="40">
        <f t="shared" si="118"/>
        <v>5679.9104576014315</v>
      </c>
      <c r="P269" s="32"/>
      <c r="Q269" s="32"/>
    </row>
    <row r="270" spans="1:17" ht="12.75" thickBot="1" x14ac:dyDescent="0.25">
      <c r="A270" s="63" t="s">
        <v>49</v>
      </c>
      <c r="B270" s="42">
        <f t="shared" ref="B270:M270" si="119">B292/B281</f>
        <v>35097.946919247319</v>
      </c>
      <c r="C270" s="42">
        <f t="shared" si="119"/>
        <v>34431.60764543905</v>
      </c>
      <c r="D270" s="42">
        <f t="shared" si="119"/>
        <v>36041.818948969136</v>
      </c>
      <c r="E270" s="42">
        <f t="shared" si="119"/>
        <v>36668.379501675801</v>
      </c>
      <c r="F270" s="42">
        <f t="shared" si="119"/>
        <v>38072.606830417433</v>
      </c>
      <c r="G270" s="42">
        <f t="shared" si="119"/>
        <v>41091.967797762649</v>
      </c>
      <c r="H270" s="42">
        <f t="shared" si="119"/>
        <v>39134.611554561685</v>
      </c>
      <c r="I270" s="42">
        <f t="shared" si="119"/>
        <v>36209.208537445076</v>
      </c>
      <c r="J270" s="42">
        <f t="shared" si="119"/>
        <v>38673.721231082076</v>
      </c>
      <c r="K270" s="42">
        <f t="shared" si="119"/>
        <v>36957.294204191719</v>
      </c>
      <c r="L270" s="42">
        <f t="shared" si="119"/>
        <v>36208.501710004988</v>
      </c>
      <c r="M270" s="42">
        <f t="shared" si="119"/>
        <v>39469.299282788263</v>
      </c>
      <c r="N270" s="42">
        <f t="shared" si="118"/>
        <v>37390.432197351205</v>
      </c>
    </row>
    <row r="271" spans="1:17" ht="12.75" thickTop="1" x14ac:dyDescent="0.2">
      <c r="A271" s="64" t="s">
        <v>69</v>
      </c>
      <c r="B271" s="41"/>
      <c r="C271" s="58"/>
      <c r="D271" s="41"/>
      <c r="E271" s="41"/>
      <c r="F271" s="41"/>
      <c r="G271" s="43"/>
      <c r="H271" s="43"/>
      <c r="I271" s="43"/>
      <c r="J271" s="43"/>
      <c r="M271" s="43"/>
      <c r="N271" s="44"/>
    </row>
    <row r="273" spans="1:14" x14ac:dyDescent="0.2">
      <c r="A273" s="114" t="s">
        <v>98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</row>
    <row r="274" spans="1:14" x14ac:dyDescent="0.2">
      <c r="A274" s="60"/>
      <c r="B274" s="39" t="s">
        <v>38</v>
      </c>
      <c r="C274" s="39" t="s">
        <v>39</v>
      </c>
      <c r="D274" s="39" t="s">
        <v>40</v>
      </c>
      <c r="E274" s="39" t="s">
        <v>37</v>
      </c>
      <c r="F274" s="39" t="s">
        <v>41</v>
      </c>
      <c r="G274" s="39" t="s">
        <v>42</v>
      </c>
      <c r="H274" s="39" t="s">
        <v>50</v>
      </c>
      <c r="I274" s="39" t="s">
        <v>51</v>
      </c>
      <c r="J274" s="39" t="s">
        <v>52</v>
      </c>
      <c r="K274" s="39" t="s">
        <v>53</v>
      </c>
      <c r="L274" s="39" t="s">
        <v>55</v>
      </c>
      <c r="M274" s="39" t="s">
        <v>56</v>
      </c>
      <c r="N274" s="39" t="s">
        <v>48</v>
      </c>
    </row>
    <row r="275" spans="1:14" x14ac:dyDescent="0.2">
      <c r="A275" s="61" t="s">
        <v>43</v>
      </c>
      <c r="B275" s="47">
        <v>83000</v>
      </c>
      <c r="C275" s="47">
        <v>75000</v>
      </c>
      <c r="D275" s="47">
        <v>82000</v>
      </c>
      <c r="E275" s="47">
        <v>78000</v>
      </c>
      <c r="F275" s="47">
        <v>72000</v>
      </c>
      <c r="G275" s="47">
        <v>78500</v>
      </c>
      <c r="H275" s="47">
        <v>83000</v>
      </c>
      <c r="I275" s="47">
        <v>75000</v>
      </c>
      <c r="J275" s="47">
        <v>83000</v>
      </c>
      <c r="K275" s="47">
        <v>85000</v>
      </c>
      <c r="L275" s="47">
        <v>84000</v>
      </c>
      <c r="M275" s="47">
        <v>119700</v>
      </c>
      <c r="N275" s="47">
        <f>SUM(B275:M275)</f>
        <v>998200</v>
      </c>
    </row>
    <row r="276" spans="1:14" x14ac:dyDescent="0.2">
      <c r="A276" s="61" t="s">
        <v>44</v>
      </c>
      <c r="B276" s="47">
        <v>4100</v>
      </c>
      <c r="C276" s="47">
        <v>2800</v>
      </c>
      <c r="D276" s="47">
        <v>3200</v>
      </c>
      <c r="E276" s="47">
        <v>4200</v>
      </c>
      <c r="F276" s="47">
        <v>4250</v>
      </c>
      <c r="G276" s="47">
        <v>5000</v>
      </c>
      <c r="H276" s="47">
        <v>4750</v>
      </c>
      <c r="I276" s="47">
        <v>4250</v>
      </c>
      <c r="J276" s="47">
        <v>4900</v>
      </c>
      <c r="K276" s="47">
        <v>5150</v>
      </c>
      <c r="L276" s="47">
        <v>5000</v>
      </c>
      <c r="M276" s="47">
        <v>7150</v>
      </c>
      <c r="N276" s="47">
        <f t="shared" ref="N276:N281" si="120">SUM(B276:M276)</f>
        <v>54750</v>
      </c>
    </row>
    <row r="277" spans="1:14" x14ac:dyDescent="0.2">
      <c r="A277" s="62" t="s">
        <v>45</v>
      </c>
      <c r="B277" s="48">
        <v>95000</v>
      </c>
      <c r="C277" s="48">
        <v>93000</v>
      </c>
      <c r="D277" s="48">
        <v>96000</v>
      </c>
      <c r="E277" s="48">
        <v>92000</v>
      </c>
      <c r="F277" s="48">
        <v>85000</v>
      </c>
      <c r="G277" s="48">
        <v>82000</v>
      </c>
      <c r="H277" s="48">
        <v>84250</v>
      </c>
      <c r="I277" s="48">
        <v>87500</v>
      </c>
      <c r="J277" s="48">
        <v>88000</v>
      </c>
      <c r="K277" s="48">
        <v>87850</v>
      </c>
      <c r="L277" s="48">
        <v>85000</v>
      </c>
      <c r="M277" s="48">
        <v>92500</v>
      </c>
      <c r="N277" s="48">
        <f t="shared" si="120"/>
        <v>1068100</v>
      </c>
    </row>
    <row r="278" spans="1:14" x14ac:dyDescent="0.2">
      <c r="A278" s="62" t="s">
        <v>46</v>
      </c>
      <c r="B278" s="59">
        <v>1500</v>
      </c>
      <c r="C278" s="48">
        <v>850</v>
      </c>
      <c r="D278" s="48">
        <v>750</v>
      </c>
      <c r="E278" s="48">
        <v>750</v>
      </c>
      <c r="F278" s="48">
        <v>1000</v>
      </c>
      <c r="G278" s="48">
        <v>1250</v>
      </c>
      <c r="H278" s="48">
        <v>1200</v>
      </c>
      <c r="I278" s="48">
        <v>1350</v>
      </c>
      <c r="J278" s="48">
        <v>1250</v>
      </c>
      <c r="K278" s="48">
        <v>1000</v>
      </c>
      <c r="L278" s="48">
        <v>1000</v>
      </c>
      <c r="M278" s="48">
        <v>1150</v>
      </c>
      <c r="N278" s="48">
        <f t="shared" si="120"/>
        <v>13050</v>
      </c>
    </row>
    <row r="279" spans="1:14" x14ac:dyDescent="0.2">
      <c r="A279" s="61" t="s">
        <v>47</v>
      </c>
      <c r="B279" s="47">
        <v>14700</v>
      </c>
      <c r="C279" s="47">
        <v>15700</v>
      </c>
      <c r="D279" s="47">
        <v>18200</v>
      </c>
      <c r="E279" s="47">
        <v>16850</v>
      </c>
      <c r="F279" s="47">
        <v>19000</v>
      </c>
      <c r="G279" s="47">
        <v>24600</v>
      </c>
      <c r="H279" s="47">
        <v>26800</v>
      </c>
      <c r="I279" s="47">
        <v>19750</v>
      </c>
      <c r="J279" s="47">
        <v>24000</v>
      </c>
      <c r="K279" s="47">
        <v>21100</v>
      </c>
      <c r="L279" s="47">
        <v>22000</v>
      </c>
      <c r="M279" s="47">
        <v>28500</v>
      </c>
      <c r="N279" s="47">
        <f t="shared" si="120"/>
        <v>251200</v>
      </c>
    </row>
    <row r="280" spans="1:14" x14ac:dyDescent="0.2">
      <c r="A280" s="61" t="s">
        <v>61</v>
      </c>
      <c r="B280" s="47">
        <v>700</v>
      </c>
      <c r="C280" s="47">
        <v>650</v>
      </c>
      <c r="D280" s="47">
        <v>850</v>
      </c>
      <c r="E280" s="47">
        <v>700</v>
      </c>
      <c r="F280" s="47">
        <v>750</v>
      </c>
      <c r="G280" s="47">
        <v>1150</v>
      </c>
      <c r="H280" s="47">
        <v>1000</v>
      </c>
      <c r="I280" s="47">
        <v>1150</v>
      </c>
      <c r="J280" s="47">
        <v>1350</v>
      </c>
      <c r="K280" s="47">
        <v>900</v>
      </c>
      <c r="L280" s="47">
        <v>1000</v>
      </c>
      <c r="M280" s="47">
        <v>1000</v>
      </c>
      <c r="N280" s="47">
        <f t="shared" si="120"/>
        <v>11200</v>
      </c>
    </row>
    <row r="281" spans="1:14" ht="12.75" thickBot="1" x14ac:dyDescent="0.25">
      <c r="A281" s="63" t="s">
        <v>48</v>
      </c>
      <c r="B281" s="49">
        <f t="shared" ref="B281:G281" si="121">SUM(B275:B280)</f>
        <v>199000</v>
      </c>
      <c r="C281" s="49">
        <f t="shared" si="121"/>
        <v>188000</v>
      </c>
      <c r="D281" s="49">
        <f t="shared" si="121"/>
        <v>201000</v>
      </c>
      <c r="E281" s="49">
        <f t="shared" si="121"/>
        <v>192500</v>
      </c>
      <c r="F281" s="49">
        <f t="shared" si="121"/>
        <v>182000</v>
      </c>
      <c r="G281" s="49">
        <f t="shared" si="121"/>
        <v>192500</v>
      </c>
      <c r="H281" s="49">
        <f t="shared" ref="H281:M281" si="122">SUM(H275:H280)</f>
        <v>201000</v>
      </c>
      <c r="I281" s="49">
        <f t="shared" si="122"/>
        <v>189000</v>
      </c>
      <c r="J281" s="49">
        <f t="shared" si="122"/>
        <v>202500</v>
      </c>
      <c r="K281" s="49">
        <f t="shared" si="122"/>
        <v>201000</v>
      </c>
      <c r="L281" s="49">
        <f t="shared" si="122"/>
        <v>198000</v>
      </c>
      <c r="M281" s="49">
        <f t="shared" si="122"/>
        <v>250000</v>
      </c>
      <c r="N281" s="49">
        <f t="shared" si="120"/>
        <v>2396500</v>
      </c>
    </row>
    <row r="282" spans="1:14" ht="12.75" thickTop="1" x14ac:dyDescent="0.2">
      <c r="A282" s="64" t="s">
        <v>69</v>
      </c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</row>
    <row r="284" spans="1:14" x14ac:dyDescent="0.2">
      <c r="A284" s="115" t="s">
        <v>101</v>
      </c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</row>
    <row r="285" spans="1:14" x14ac:dyDescent="0.2">
      <c r="A285" s="60"/>
      <c r="B285" s="39" t="s">
        <v>38</v>
      </c>
      <c r="C285" s="39" t="s">
        <v>39</v>
      </c>
      <c r="D285" s="39" t="s">
        <v>40</v>
      </c>
      <c r="E285" s="39" t="s">
        <v>37</v>
      </c>
      <c r="F285" s="39" t="s">
        <v>41</v>
      </c>
      <c r="G285" s="39" t="s">
        <v>42</v>
      </c>
      <c r="H285" s="39" t="s">
        <v>50</v>
      </c>
      <c r="I285" s="39" t="s">
        <v>51</v>
      </c>
      <c r="J285" s="39" t="s">
        <v>52</v>
      </c>
      <c r="K285" s="39" t="s">
        <v>53</v>
      </c>
      <c r="L285" s="39" t="s">
        <v>55</v>
      </c>
      <c r="M285" s="39" t="s">
        <v>56</v>
      </c>
      <c r="N285" s="39" t="s">
        <v>48</v>
      </c>
    </row>
    <row r="286" spans="1:14" x14ac:dyDescent="0.2">
      <c r="A286" s="61" t="s">
        <v>43</v>
      </c>
      <c r="B286" s="40">
        <f t="shared" ref="B286:M286" si="123">B275*B264</f>
        <v>3559772558.8661461</v>
      </c>
      <c r="C286" s="40">
        <f t="shared" si="123"/>
        <v>3195479144.543292</v>
      </c>
      <c r="D286" s="40">
        <f t="shared" si="123"/>
        <v>3534976626.5872121</v>
      </c>
      <c r="E286" s="40">
        <f t="shared" si="123"/>
        <v>3376678318.5520625</v>
      </c>
      <c r="F286" s="40">
        <f t="shared" si="123"/>
        <v>3094117800.0125775</v>
      </c>
      <c r="G286" s="40">
        <f t="shared" si="123"/>
        <v>3212822024.3521037</v>
      </c>
      <c r="H286" s="40">
        <f t="shared" si="123"/>
        <v>3200652846.4628968</v>
      </c>
      <c r="I286" s="40">
        <f t="shared" si="123"/>
        <v>3138245783.2105584</v>
      </c>
      <c r="J286" s="40">
        <f t="shared" si="123"/>
        <v>3488099073.7821627</v>
      </c>
      <c r="K286" s="40">
        <f t="shared" si="123"/>
        <v>3484933833.9991555</v>
      </c>
      <c r="L286" s="40">
        <f t="shared" si="123"/>
        <v>3336841167.609858</v>
      </c>
      <c r="M286" s="40">
        <f t="shared" si="123"/>
        <v>4794254655.083293</v>
      </c>
      <c r="N286" s="40">
        <f t="shared" ref="N286:N291" si="124">SUM(B286:M286)</f>
        <v>41416873833.061317</v>
      </c>
    </row>
    <row r="287" spans="1:14" x14ac:dyDescent="0.2">
      <c r="A287" s="61" t="s">
        <v>44</v>
      </c>
      <c r="B287" s="40">
        <f t="shared" ref="B287:M287" si="125">B276*B265</f>
        <v>651615864.61744285</v>
      </c>
      <c r="C287" s="40">
        <f t="shared" si="125"/>
        <v>441418685.59073842</v>
      </c>
      <c r="D287" s="40">
        <f t="shared" si="125"/>
        <v>510816191.7365061</v>
      </c>
      <c r="E287" s="40">
        <f t="shared" si="125"/>
        <v>673265498.23598158</v>
      </c>
      <c r="F287" s="40">
        <f t="shared" si="125"/>
        <v>676293573.16906321</v>
      </c>
      <c r="G287" s="40">
        <f t="shared" si="125"/>
        <v>831813327.1794728</v>
      </c>
      <c r="H287" s="40">
        <f t="shared" si="125"/>
        <v>749792815.39727187</v>
      </c>
      <c r="I287" s="40">
        <f t="shared" si="125"/>
        <v>662736920.74344492</v>
      </c>
      <c r="J287" s="40">
        <f t="shared" si="125"/>
        <v>781422221.0531795</v>
      </c>
      <c r="K287" s="40">
        <f t="shared" si="125"/>
        <v>801238478.59133399</v>
      </c>
      <c r="L287" s="40">
        <f t="shared" si="125"/>
        <v>753711619.56483948</v>
      </c>
      <c r="M287" s="40">
        <f t="shared" si="125"/>
        <v>1109851763.381254</v>
      </c>
      <c r="N287" s="40">
        <f t="shared" si="124"/>
        <v>8643976959.2605286</v>
      </c>
    </row>
    <row r="288" spans="1:14" x14ac:dyDescent="0.2">
      <c r="A288" s="62" t="s">
        <v>45</v>
      </c>
      <c r="B288" s="41">
        <f t="shared" ref="B288:M288" si="126">B277*B266</f>
        <v>1053981329.1051563</v>
      </c>
      <c r="C288" s="41">
        <f t="shared" si="126"/>
        <v>1036907546.5044452</v>
      </c>
      <c r="D288" s="41">
        <f t="shared" si="126"/>
        <v>1076754370.6898501</v>
      </c>
      <c r="E288" s="41">
        <f t="shared" si="126"/>
        <v>1036228731.9607431</v>
      </c>
      <c r="F288" s="41">
        <f t="shared" si="126"/>
        <v>950377157.91498446</v>
      </c>
      <c r="G288" s="41">
        <f t="shared" si="126"/>
        <v>876518403.95128429</v>
      </c>
      <c r="H288" s="41">
        <f t="shared" si="126"/>
        <v>827100277.94488466</v>
      </c>
      <c r="I288" s="41">
        <f t="shared" si="126"/>
        <v>774615536.10931873</v>
      </c>
      <c r="J288" s="41">
        <f t="shared" si="126"/>
        <v>761901255.44724405</v>
      </c>
      <c r="K288" s="41">
        <f t="shared" si="126"/>
        <v>742767896.02050006</v>
      </c>
      <c r="L288" s="41">
        <f t="shared" si="126"/>
        <v>654569232.10779297</v>
      </c>
      <c r="M288" s="41">
        <f t="shared" si="126"/>
        <v>729772390.58372366</v>
      </c>
      <c r="N288" s="41">
        <f t="shared" si="124"/>
        <v>10521494128.339928</v>
      </c>
    </row>
    <row r="289" spans="1:14" x14ac:dyDescent="0.2">
      <c r="A289" s="62" t="s">
        <v>46</v>
      </c>
      <c r="B289" s="41">
        <f t="shared" ref="B289:M289" si="127">B278*B267</f>
        <v>7456429.1126320688</v>
      </c>
      <c r="C289" s="41">
        <f t="shared" si="127"/>
        <v>4160877.5274892063</v>
      </c>
      <c r="D289" s="41">
        <f t="shared" si="127"/>
        <v>3731107.7053531157</v>
      </c>
      <c r="E289" s="41">
        <f t="shared" si="127"/>
        <v>3746797.1250773002</v>
      </c>
      <c r="F289" s="41">
        <f t="shared" si="127"/>
        <v>4959160.637000544</v>
      </c>
      <c r="G289" s="41">
        <f t="shared" si="127"/>
        <v>6480786.7140972959</v>
      </c>
      <c r="H289" s="41">
        <f t="shared" si="127"/>
        <v>5903244.3069331227</v>
      </c>
      <c r="I289" s="41">
        <f t="shared" si="127"/>
        <v>6547153.8237614101</v>
      </c>
      <c r="J289" s="41">
        <f t="shared" si="127"/>
        <v>6210866.6226898059</v>
      </c>
      <c r="K289" s="41">
        <f t="shared" si="127"/>
        <v>4847380.1669308189</v>
      </c>
      <c r="L289" s="41">
        <f t="shared" si="127"/>
        <v>4696644.8310967684</v>
      </c>
      <c r="M289" s="41">
        <f t="shared" si="127"/>
        <v>5560544.3184716748</v>
      </c>
      <c r="N289" s="41">
        <f t="shared" si="124"/>
        <v>64300992.891533136</v>
      </c>
    </row>
    <row r="290" spans="1:14" x14ac:dyDescent="0.2">
      <c r="A290" s="61" t="s">
        <v>47</v>
      </c>
      <c r="B290" s="40">
        <f t="shared" ref="B290:M290" si="128">B279*B268</f>
        <v>1707507863.8214364</v>
      </c>
      <c r="C290" s="40">
        <f t="shared" si="128"/>
        <v>1791420175.05474</v>
      </c>
      <c r="D290" s="40">
        <f t="shared" si="128"/>
        <v>2113105305.7786136</v>
      </c>
      <c r="E290" s="40">
        <f t="shared" si="128"/>
        <v>1964590547.3135207</v>
      </c>
      <c r="F290" s="40">
        <f t="shared" si="128"/>
        <v>2199049508.9254155</v>
      </c>
      <c r="G290" s="40">
        <f t="shared" si="128"/>
        <v>2976638213.8389492</v>
      </c>
      <c r="H290" s="40">
        <f t="shared" si="128"/>
        <v>3076929424.0724998</v>
      </c>
      <c r="I290" s="40">
        <f t="shared" si="128"/>
        <v>2254686306.1984534</v>
      </c>
      <c r="J290" s="40">
        <f t="shared" si="128"/>
        <v>2786012771.8922749</v>
      </c>
      <c r="K290" s="40">
        <f t="shared" si="128"/>
        <v>2389566979.4153724</v>
      </c>
      <c r="L290" s="40">
        <f t="shared" si="128"/>
        <v>2414015595.4549365</v>
      </c>
      <c r="M290" s="40">
        <f t="shared" si="128"/>
        <v>3222387158.5074987</v>
      </c>
      <c r="N290" s="40">
        <f t="shared" si="124"/>
        <v>28895909850.273712</v>
      </c>
    </row>
    <row r="291" spans="1:14" x14ac:dyDescent="0.2">
      <c r="A291" s="61" t="s">
        <v>61</v>
      </c>
      <c r="B291" s="40">
        <f t="shared" ref="B291:M291" si="129">B280*B269</f>
        <v>4157391.4074025112</v>
      </c>
      <c r="C291" s="40">
        <f t="shared" si="129"/>
        <v>3755808.1218358092</v>
      </c>
      <c r="D291" s="40">
        <f t="shared" si="129"/>
        <v>5022006.2452633604</v>
      </c>
      <c r="E291" s="40">
        <f t="shared" si="129"/>
        <v>4153160.8852067329</v>
      </c>
      <c r="F291" s="40">
        <f t="shared" si="129"/>
        <v>4417242.4769329717</v>
      </c>
      <c r="G291" s="40">
        <f t="shared" si="129"/>
        <v>5931045.0334021654</v>
      </c>
      <c r="H291" s="40">
        <f t="shared" si="129"/>
        <v>5678314.2824116219</v>
      </c>
      <c r="I291" s="40">
        <f t="shared" si="129"/>
        <v>6708713.491581955</v>
      </c>
      <c r="J291" s="40">
        <f t="shared" si="129"/>
        <v>7782360.4965683548</v>
      </c>
      <c r="K291" s="40">
        <f t="shared" si="129"/>
        <v>5061566.8492429266</v>
      </c>
      <c r="L291" s="40">
        <f t="shared" si="129"/>
        <v>5449079.0124631459</v>
      </c>
      <c r="M291" s="40">
        <f t="shared" si="129"/>
        <v>5498308.8228244828</v>
      </c>
      <c r="N291" s="40">
        <f t="shared" si="124"/>
        <v>63614997.125136033</v>
      </c>
    </row>
    <row r="292" spans="1:14" ht="12.75" thickBot="1" x14ac:dyDescent="0.25">
      <c r="A292" s="63" t="s">
        <v>48</v>
      </c>
      <c r="B292" s="42">
        <f t="shared" ref="B292:N292" si="130">SUM(B286:B291)</f>
        <v>6984491436.9302158</v>
      </c>
      <c r="C292" s="42">
        <f t="shared" si="130"/>
        <v>6473142237.3425407</v>
      </c>
      <c r="D292" s="42">
        <f t="shared" si="130"/>
        <v>7244405608.7427969</v>
      </c>
      <c r="E292" s="42">
        <f t="shared" si="130"/>
        <v>7058663054.0725918</v>
      </c>
      <c r="F292" s="42">
        <f t="shared" si="130"/>
        <v>6929214443.135973</v>
      </c>
      <c r="G292" s="42">
        <f t="shared" si="130"/>
        <v>7910203801.0693092</v>
      </c>
      <c r="H292" s="42">
        <f t="shared" si="130"/>
        <v>7866056922.466898</v>
      </c>
      <c r="I292" s="42">
        <f t="shared" si="130"/>
        <v>6843540413.5771189</v>
      </c>
      <c r="J292" s="42">
        <f t="shared" si="130"/>
        <v>7831428549.2941198</v>
      </c>
      <c r="K292" s="42">
        <f t="shared" si="130"/>
        <v>7428416135.0425358</v>
      </c>
      <c r="L292" s="42">
        <f t="shared" si="130"/>
        <v>7169283338.580987</v>
      </c>
      <c r="M292" s="42">
        <f t="shared" si="130"/>
        <v>9867324820.6970654</v>
      </c>
      <c r="N292" s="42">
        <f t="shared" si="130"/>
        <v>89606170760.952164</v>
      </c>
    </row>
    <row r="293" spans="1:14" ht="12.75" thickTop="1" x14ac:dyDescent="0.2">
      <c r="A293" s="64" t="s">
        <v>69</v>
      </c>
      <c r="B293" s="57"/>
      <c r="C293" s="57"/>
      <c r="I293" s="51"/>
      <c r="J293" s="51"/>
      <c r="L293" s="51"/>
    </row>
    <row r="294" spans="1:14" x14ac:dyDescent="0.2">
      <c r="A294" s="64"/>
      <c r="H294" s="52"/>
    </row>
    <row r="295" spans="1:14" x14ac:dyDescent="0.2">
      <c r="A295" s="114" t="s">
        <v>102</v>
      </c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</row>
    <row r="296" spans="1:14" x14ac:dyDescent="0.2">
      <c r="A296" s="60"/>
      <c r="B296" s="39" t="s">
        <v>38</v>
      </c>
      <c r="C296" s="39" t="s">
        <v>39</v>
      </c>
      <c r="D296" s="39" t="s">
        <v>40</v>
      </c>
      <c r="E296" s="39" t="s">
        <v>37</v>
      </c>
      <c r="F296" s="39" t="s">
        <v>41</v>
      </c>
      <c r="G296" s="39" t="s">
        <v>42</v>
      </c>
      <c r="H296" s="39" t="s">
        <v>50</v>
      </c>
      <c r="I296" s="39" t="s">
        <v>51</v>
      </c>
      <c r="J296" s="39" t="s">
        <v>52</v>
      </c>
      <c r="K296" s="39" t="s">
        <v>53</v>
      </c>
      <c r="L296" s="39" t="s">
        <v>55</v>
      </c>
      <c r="M296" s="39" t="s">
        <v>56</v>
      </c>
      <c r="N296" s="39" t="s">
        <v>48</v>
      </c>
    </row>
    <row r="297" spans="1:14" x14ac:dyDescent="0.2">
      <c r="A297" s="61" t="s">
        <v>43</v>
      </c>
      <c r="B297" s="53">
        <f>B286/B$292</f>
        <v>0.50966811127349843</v>
      </c>
      <c r="C297" s="53">
        <f t="shared" ref="C297:N297" si="131">C286/C$292</f>
        <v>0.49365192782402878</v>
      </c>
      <c r="D297" s="53">
        <f t="shared" si="131"/>
        <v>0.48795951214011002</v>
      </c>
      <c r="E297" s="53">
        <f t="shared" si="131"/>
        <v>0.47837363714419573</v>
      </c>
      <c r="F297" s="53">
        <f t="shared" si="131"/>
        <v>0.44653226212064878</v>
      </c>
      <c r="G297" s="53">
        <f t="shared" si="131"/>
        <v>0.40616172543086582</v>
      </c>
      <c r="H297" s="53">
        <f t="shared" si="131"/>
        <v>0.40689418828399865</v>
      </c>
      <c r="I297" s="53">
        <f t="shared" si="131"/>
        <v>0.45857050496618568</v>
      </c>
      <c r="J297" s="53">
        <f t="shared" si="131"/>
        <v>0.44539754807525633</v>
      </c>
      <c r="K297" s="53">
        <f t="shared" si="131"/>
        <v>0.46913551565312256</v>
      </c>
      <c r="L297" s="53">
        <f t="shared" si="131"/>
        <v>0.46543580578729332</v>
      </c>
      <c r="M297" s="53">
        <f t="shared" si="131"/>
        <v>0.48587177803523535</v>
      </c>
      <c r="N297" s="53">
        <f t="shared" si="131"/>
        <v>0.46221006300505391</v>
      </c>
    </row>
    <row r="298" spans="1:14" x14ac:dyDescent="0.2">
      <c r="A298" s="61" t="s">
        <v>44</v>
      </c>
      <c r="B298" s="53">
        <f t="shared" ref="B298:N298" si="132">B287/B$292</f>
        <v>9.3294675854572656E-2</v>
      </c>
      <c r="C298" s="53">
        <f t="shared" si="132"/>
        <v>6.8192335253235023E-2</v>
      </c>
      <c r="D298" s="53">
        <f t="shared" si="132"/>
        <v>7.0511815506304018E-2</v>
      </c>
      <c r="E298" s="53">
        <f t="shared" si="132"/>
        <v>9.5381447319196219E-2</v>
      </c>
      <c r="F298" s="53">
        <f t="shared" si="132"/>
        <v>9.760032377681635E-2</v>
      </c>
      <c r="G298" s="53">
        <f t="shared" si="132"/>
        <v>0.10515700329579719</v>
      </c>
      <c r="H298" s="53">
        <f t="shared" si="132"/>
        <v>9.5320034267197637E-2</v>
      </c>
      <c r="I298" s="53">
        <f t="shared" si="132"/>
        <v>9.6841237238640382E-2</v>
      </c>
      <c r="J298" s="53">
        <f t="shared" si="132"/>
        <v>9.9780291186288408E-2</v>
      </c>
      <c r="K298" s="53">
        <f t="shared" si="132"/>
        <v>0.10786128079330413</v>
      </c>
      <c r="L298" s="53">
        <f t="shared" si="132"/>
        <v>0.10513067819607494</v>
      </c>
      <c r="M298" s="53">
        <f t="shared" si="132"/>
        <v>0.11247747323097142</v>
      </c>
      <c r="N298" s="53">
        <f t="shared" si="132"/>
        <v>9.6466313489955866E-2</v>
      </c>
    </row>
    <row r="299" spans="1:14" x14ac:dyDescent="0.2">
      <c r="A299" s="62" t="s">
        <v>45</v>
      </c>
      <c r="B299" s="55">
        <f t="shared" ref="B299:N299" si="133">B288/B$292</f>
        <v>0.15090308845283604</v>
      </c>
      <c r="C299" s="55">
        <f t="shared" si="133"/>
        <v>0.16018612112718433</v>
      </c>
      <c r="D299" s="55">
        <f t="shared" si="133"/>
        <v>0.14863253506821678</v>
      </c>
      <c r="E299" s="55">
        <f t="shared" si="133"/>
        <v>0.14680240776798048</v>
      </c>
      <c r="F299" s="55">
        <f t="shared" si="133"/>
        <v>0.13715510837688402</v>
      </c>
      <c r="G299" s="55">
        <f t="shared" si="133"/>
        <v>0.11080857408917778</v>
      </c>
      <c r="H299" s="55">
        <f t="shared" si="133"/>
        <v>0.10514801584800829</v>
      </c>
      <c r="I299" s="55">
        <f t="shared" si="133"/>
        <v>0.11318929812594285</v>
      </c>
      <c r="J299" s="55">
        <f t="shared" si="133"/>
        <v>9.728764690267365E-2</v>
      </c>
      <c r="K299" s="55">
        <f t="shared" si="133"/>
        <v>9.9990076285117399E-2</v>
      </c>
      <c r="L299" s="55">
        <f t="shared" si="133"/>
        <v>9.1301905810483919E-2</v>
      </c>
      <c r="M299" s="55">
        <f t="shared" si="133"/>
        <v>7.3958484578616493E-2</v>
      </c>
      <c r="N299" s="55">
        <f t="shared" si="133"/>
        <v>0.11741930314608308</v>
      </c>
    </row>
    <row r="300" spans="1:14" x14ac:dyDescent="0.2">
      <c r="A300" s="62" t="s">
        <v>46</v>
      </c>
      <c r="B300" s="55">
        <f t="shared" ref="B300:N300" si="134">B289/B$292</f>
        <v>1.067569368502122E-3</v>
      </c>
      <c r="C300" s="55">
        <f t="shared" si="134"/>
        <v>6.4279099314174762E-4</v>
      </c>
      <c r="D300" s="55">
        <f t="shared" si="134"/>
        <v>5.1503296569290478E-4</v>
      </c>
      <c r="E300" s="55">
        <f t="shared" si="134"/>
        <v>5.3080832678584005E-4</v>
      </c>
      <c r="F300" s="55">
        <f t="shared" si="134"/>
        <v>7.1568872311536709E-4</v>
      </c>
      <c r="G300" s="55">
        <f t="shared" si="134"/>
        <v>8.1929453109933989E-4</v>
      </c>
      <c r="H300" s="55">
        <f t="shared" si="134"/>
        <v>7.504705807648527E-4</v>
      </c>
      <c r="I300" s="55">
        <f t="shared" si="134"/>
        <v>9.5669104412276162E-4</v>
      </c>
      <c r="J300" s="55">
        <f t="shared" si="134"/>
        <v>7.9306943600342464E-4</v>
      </c>
      <c r="K300" s="55">
        <f t="shared" si="134"/>
        <v>6.5254558694739339E-4</v>
      </c>
      <c r="L300" s="55">
        <f t="shared" si="134"/>
        <v>6.5510659982178537E-4</v>
      </c>
      <c r="M300" s="55">
        <f t="shared" si="134"/>
        <v>5.6353109069727134E-4</v>
      </c>
      <c r="N300" s="55">
        <f t="shared" si="134"/>
        <v>7.1759558907023055E-4</v>
      </c>
    </row>
    <row r="301" spans="1:14" x14ac:dyDescent="0.2">
      <c r="A301" s="61" t="s">
        <v>47</v>
      </c>
      <c r="B301" s="54">
        <f t="shared" ref="B301:N301" si="135">B290/B$292</f>
        <v>0.2444713232509754</v>
      </c>
      <c r="C301" s="54">
        <f t="shared" si="135"/>
        <v>0.2767466107449823</v>
      </c>
      <c r="D301" s="54">
        <f t="shared" si="135"/>
        <v>0.29168787888249187</v>
      </c>
      <c r="E301" s="54">
        <f t="shared" si="135"/>
        <v>0.27832332160691864</v>
      </c>
      <c r="F301" s="54">
        <f t="shared" si="135"/>
        <v>0.31735913601343041</v>
      </c>
      <c r="G301" s="54">
        <f t="shared" si="135"/>
        <v>0.37630360591171674</v>
      </c>
      <c r="H301" s="54">
        <f t="shared" si="135"/>
        <v>0.39116541545538863</v>
      </c>
      <c r="I301" s="54">
        <f t="shared" si="135"/>
        <v>0.32946196996591254</v>
      </c>
      <c r="J301" s="54">
        <f t="shared" si="135"/>
        <v>0.35574770993005994</v>
      </c>
      <c r="K301" s="54">
        <f t="shared" si="135"/>
        <v>0.32167920266918237</v>
      </c>
      <c r="L301" s="54">
        <f t="shared" si="135"/>
        <v>0.33671644451044136</v>
      </c>
      <c r="M301" s="54">
        <f t="shared" si="135"/>
        <v>0.3265715092046455</v>
      </c>
      <c r="N301" s="54">
        <f t="shared" si="135"/>
        <v>0.32247678485626946</v>
      </c>
    </row>
    <row r="302" spans="1:14" x14ac:dyDescent="0.2">
      <c r="A302" s="61" t="s">
        <v>61</v>
      </c>
      <c r="B302" s="54">
        <f t="shared" ref="B302:N302" si="136">B291/B$292</f>
        <v>5.9523179961542693E-4</v>
      </c>
      <c r="C302" s="54">
        <f t="shared" si="136"/>
        <v>5.8021405742780406E-4</v>
      </c>
      <c r="D302" s="54">
        <f t="shared" si="136"/>
        <v>6.9322543718460927E-4</v>
      </c>
      <c r="E302" s="54">
        <f t="shared" si="136"/>
        <v>5.8837783492307518E-4</v>
      </c>
      <c r="F302" s="54">
        <f t="shared" si="136"/>
        <v>6.3748098910528862E-4</v>
      </c>
      <c r="G302" s="54">
        <f t="shared" si="136"/>
        <v>7.4979674134317506E-4</v>
      </c>
      <c r="H302" s="54">
        <f t="shared" si="136"/>
        <v>7.2187556464196401E-4</v>
      </c>
      <c r="I302" s="54">
        <f t="shared" si="136"/>
        <v>9.8029865919580504E-4</v>
      </c>
      <c r="J302" s="54">
        <f t="shared" si="136"/>
        <v>9.9373446971814765E-4</v>
      </c>
      <c r="K302" s="54">
        <f t="shared" si="136"/>
        <v>6.8137901232615092E-4</v>
      </c>
      <c r="L302" s="54">
        <f t="shared" si="136"/>
        <v>7.6005909588470523E-4</v>
      </c>
      <c r="M302" s="54">
        <f t="shared" si="136"/>
        <v>5.5722385983398301E-4</v>
      </c>
      <c r="N302" s="54">
        <f t="shared" si="136"/>
        <v>7.0993991356739961E-4</v>
      </c>
    </row>
    <row r="303" spans="1:14" ht="12.75" thickBot="1" x14ac:dyDescent="0.25">
      <c r="A303" s="63" t="s">
        <v>48</v>
      </c>
      <c r="B303" s="56">
        <f t="shared" ref="B303:N303" si="137">B292/B$292</f>
        <v>1</v>
      </c>
      <c r="C303" s="56">
        <f t="shared" si="137"/>
        <v>1</v>
      </c>
      <c r="D303" s="56">
        <f t="shared" si="137"/>
        <v>1</v>
      </c>
      <c r="E303" s="56">
        <f t="shared" si="137"/>
        <v>1</v>
      </c>
      <c r="F303" s="56">
        <f t="shared" si="137"/>
        <v>1</v>
      </c>
      <c r="G303" s="56">
        <f t="shared" si="137"/>
        <v>1</v>
      </c>
      <c r="H303" s="56">
        <f t="shared" si="137"/>
        <v>1</v>
      </c>
      <c r="I303" s="56">
        <f t="shared" si="137"/>
        <v>1</v>
      </c>
      <c r="J303" s="56">
        <f t="shared" si="137"/>
        <v>1</v>
      </c>
      <c r="K303" s="56">
        <f t="shared" si="137"/>
        <v>1</v>
      </c>
      <c r="L303" s="56">
        <f t="shared" si="137"/>
        <v>1</v>
      </c>
      <c r="M303" s="56">
        <f t="shared" si="137"/>
        <v>1</v>
      </c>
      <c r="N303" s="56">
        <f t="shared" si="137"/>
        <v>1</v>
      </c>
    </row>
    <row r="304" spans="1:14" ht="12.75" thickTop="1" x14ac:dyDescent="0.2">
      <c r="A304" s="64" t="s">
        <v>69</v>
      </c>
    </row>
    <row r="305" spans="1:17" x14ac:dyDescent="0.2">
      <c r="A305" s="114" t="s">
        <v>105</v>
      </c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</row>
    <row r="306" spans="1:17" x14ac:dyDescent="0.2">
      <c r="A306" s="60"/>
      <c r="B306" s="39" t="s">
        <v>38</v>
      </c>
      <c r="C306" s="39" t="s">
        <v>39</v>
      </c>
      <c r="D306" s="39" t="s">
        <v>40</v>
      </c>
      <c r="E306" s="39" t="s">
        <v>37</v>
      </c>
      <c r="F306" s="39" t="s">
        <v>41</v>
      </c>
      <c r="G306" s="39" t="s">
        <v>42</v>
      </c>
      <c r="H306" s="39" t="s">
        <v>50</v>
      </c>
      <c r="I306" s="39" t="s">
        <v>51</v>
      </c>
      <c r="J306" s="39" t="s">
        <v>52</v>
      </c>
      <c r="K306" s="39" t="s">
        <v>53</v>
      </c>
      <c r="L306" s="39" t="s">
        <v>55</v>
      </c>
      <c r="M306" s="39" t="s">
        <v>56</v>
      </c>
      <c r="N306" s="39" t="s">
        <v>48</v>
      </c>
      <c r="P306" s="35"/>
    </row>
    <row r="307" spans="1:17" x14ac:dyDescent="0.2">
      <c r="A307" s="61" t="s">
        <v>43</v>
      </c>
      <c r="B307" s="40">
        <v>40411.319894269829</v>
      </c>
      <c r="C307" s="40">
        <v>38920</v>
      </c>
      <c r="D307" s="40">
        <v>39309.199999999997</v>
      </c>
      <c r="E307" s="40">
        <v>38955.417199999996</v>
      </c>
      <c r="F307" s="40">
        <v>38807.999509463945</v>
      </c>
      <c r="G307" s="40">
        <v>41233.499478805439</v>
      </c>
      <c r="H307" s="40">
        <v>37831.735771803993</v>
      </c>
      <c r="I307" s="40">
        <v>39267.933684142401</v>
      </c>
      <c r="J307" s="40">
        <v>38683.744634723414</v>
      </c>
      <c r="K307" s="40">
        <v>39268.983352578784</v>
      </c>
      <c r="L307" s="40">
        <f>AVERAGE(B307:K307)*0.99465123</f>
        <v>39058.942592492014</v>
      </c>
      <c r="M307" s="40">
        <v>39837.268032976637</v>
      </c>
      <c r="N307" s="40">
        <f>N329/N318</f>
        <v>39280.797586763241</v>
      </c>
      <c r="P307" s="32"/>
      <c r="Q307" s="32"/>
    </row>
    <row r="308" spans="1:17" x14ac:dyDescent="0.2">
      <c r="A308" s="61" t="s">
        <v>44</v>
      </c>
      <c r="B308" s="40">
        <v>147745.18335971975</v>
      </c>
      <c r="C308" s="40">
        <v>148949</v>
      </c>
      <c r="D308" s="40">
        <v>153417.47</v>
      </c>
      <c r="E308" s="40">
        <v>148814.94589999999</v>
      </c>
      <c r="F308" s="40">
        <v>147485.67506770598</v>
      </c>
      <c r="G308" s="40">
        <v>129861.13689711511</v>
      </c>
      <c r="H308" s="40">
        <v>119472.2459453459</v>
      </c>
      <c r="I308" s="40">
        <v>131942.83218266899</v>
      </c>
      <c r="J308" s="40">
        <v>135560.12439612471</v>
      </c>
      <c r="K308" s="40">
        <v>140360.95708318672</v>
      </c>
      <c r="L308" s="40">
        <f>AVERAGE(B308:K308)*0.99465123</f>
        <v>139610.19860676891</v>
      </c>
      <c r="M308" s="40">
        <v>142392.20349769617</v>
      </c>
      <c r="N308" s="40">
        <f t="shared" ref="N308:N313" si="138">N330/N319</f>
        <v>139068.69833938475</v>
      </c>
      <c r="P308" s="32"/>
      <c r="Q308" s="32"/>
    </row>
    <row r="309" spans="1:17" x14ac:dyDescent="0.2">
      <c r="A309" s="62" t="s">
        <v>45</v>
      </c>
      <c r="B309" s="41">
        <v>7606.9846512300001</v>
      </c>
      <c r="C309" s="41">
        <v>7815</v>
      </c>
      <c r="D309" s="41">
        <v>7736.85</v>
      </c>
      <c r="E309" s="41">
        <v>7698.1657500000001</v>
      </c>
      <c r="F309" s="41">
        <v>7598.536348802887</v>
      </c>
      <c r="G309" s="41">
        <v>7796.0982938717625</v>
      </c>
      <c r="H309" s="41">
        <v>8079.0966619393075</v>
      </c>
      <c r="I309" s="41">
        <v>7744.8069970025517</v>
      </c>
      <c r="J309" s="41">
        <v>7798.6253210058267</v>
      </c>
      <c r="K309" s="41">
        <v>7763.7960026502597</v>
      </c>
      <c r="L309" s="41">
        <f>AVERAGE(B309:K309)*0.99465123</f>
        <v>7722.269243505164</v>
      </c>
      <c r="M309" s="41">
        <v>7876.150485841903</v>
      </c>
      <c r="N309" s="41">
        <f t="shared" si="138"/>
        <v>7767.8624639456393</v>
      </c>
      <c r="P309" s="32"/>
      <c r="Q309" s="32"/>
    </row>
    <row r="310" spans="1:17" x14ac:dyDescent="0.2">
      <c r="A310" s="62" t="s">
        <v>46</v>
      </c>
      <c r="B310" s="41">
        <v>4493.8370082237461</v>
      </c>
      <c r="C310" s="41">
        <v>4611</v>
      </c>
      <c r="D310" s="41">
        <v>4657.1099999999997</v>
      </c>
      <c r="E310" s="41">
        <v>4587.25335</v>
      </c>
      <c r="F310" s="41">
        <v>4518.4905882125968</v>
      </c>
      <c r="G310" s="41">
        <v>4825.7479482110539</v>
      </c>
      <c r="H310" s="41">
        <v>4560.3318110594455</v>
      </c>
      <c r="I310" s="41">
        <v>4597.7519756908632</v>
      </c>
      <c r="J310" s="41">
        <v>4530.6966151109627</v>
      </c>
      <c r="K310" s="41">
        <v>4598.0243662787416</v>
      </c>
      <c r="L310" s="41">
        <f>AVERAGE(B310:K310)*0.99465123</f>
        <v>4573.4305914891211</v>
      </c>
      <c r="M310" s="41">
        <v>4664.5650959938812</v>
      </c>
      <c r="N310" s="41">
        <f t="shared" si="138"/>
        <v>4604.4632951604299</v>
      </c>
      <c r="P310" s="32"/>
      <c r="Q310" s="32"/>
    </row>
    <row r="311" spans="1:17" x14ac:dyDescent="0.2">
      <c r="A311" s="61" t="s">
        <v>47</v>
      </c>
      <c r="B311" s="40">
        <v>114496.49864999999</v>
      </c>
      <c r="C311" s="40">
        <v>115123</v>
      </c>
      <c r="D311" s="40">
        <v>111669.31</v>
      </c>
      <c r="E311" s="40">
        <v>111881.48168899999</v>
      </c>
      <c r="F311" s="40">
        <v>111593.18399597875</v>
      </c>
      <c r="G311" s="40">
        <v>114572.72200867138</v>
      </c>
      <c r="H311" s="40">
        <v>119888.89630987373</v>
      </c>
      <c r="I311" s="40">
        <v>113928.96608269365</v>
      </c>
      <c r="J311" s="40">
        <v>129480.26995298134</v>
      </c>
      <c r="K311" s="40">
        <v>130848.25874324401</v>
      </c>
      <c r="L311" s="40">
        <f>AVERAGE(J311:K311)*0.99465123</f>
        <v>129468.04563589541</v>
      </c>
      <c r="M311" s="40">
        <v>120222.67687693473</v>
      </c>
      <c r="N311" s="40">
        <f t="shared" si="138"/>
        <v>118645.32948325657</v>
      </c>
      <c r="P311" s="32"/>
      <c r="Q311" s="32"/>
    </row>
    <row r="312" spans="1:17" x14ac:dyDescent="0.2">
      <c r="A312" s="61" t="s">
        <v>61</v>
      </c>
      <c r="B312" s="40">
        <v>6322.8934635355863</v>
      </c>
      <c r="C312" s="40">
        <v>6286</v>
      </c>
      <c r="D312" s="40">
        <v>6474.58</v>
      </c>
      <c r="E312" s="40">
        <v>6086.1052</v>
      </c>
      <c r="F312" s="40">
        <v>6198.0087458956377</v>
      </c>
      <c r="G312" s="40">
        <v>6877.3105044457989</v>
      </c>
      <c r="H312" s="40">
        <v>7531.3427334185944</v>
      </c>
      <c r="I312" s="40">
        <v>6525.3704069572432</v>
      </c>
      <c r="J312" s="40">
        <v>6883.5587685070386</v>
      </c>
      <c r="K312" s="40">
        <v>6576.1299803066549</v>
      </c>
      <c r="L312" s="40">
        <f>AVERAGE(B312:K312)*0.99465123</f>
        <v>6540.9557735518902</v>
      </c>
      <c r="M312" s="40">
        <v>6671.2970461448367</v>
      </c>
      <c r="N312" s="40">
        <f t="shared" si="138"/>
        <v>6655.177473665608</v>
      </c>
      <c r="P312" s="32"/>
      <c r="Q312" s="32"/>
    </row>
    <row r="313" spans="1:17" ht="12.75" thickBot="1" x14ac:dyDescent="0.25">
      <c r="A313" s="63" t="s">
        <v>49</v>
      </c>
      <c r="B313" s="42">
        <f t="shared" ref="B313:M313" si="139">B335/B324</f>
        <v>33605.731211087637</v>
      </c>
      <c r="C313" s="42">
        <f t="shared" si="139"/>
        <v>33161.488679245282</v>
      </c>
      <c r="D313" s="42">
        <f t="shared" si="139"/>
        <v>33153.871174033149</v>
      </c>
      <c r="E313" s="42">
        <f t="shared" si="139"/>
        <v>35338.103899484879</v>
      </c>
      <c r="F313" s="42">
        <f t="shared" si="139"/>
        <v>36764.206214468999</v>
      </c>
      <c r="G313" s="42">
        <f t="shared" si="139"/>
        <v>37763.427236471842</v>
      </c>
      <c r="H313" s="42">
        <f t="shared" si="139"/>
        <v>38785.560962784424</v>
      </c>
      <c r="I313" s="42">
        <f t="shared" si="139"/>
        <v>34952.878407393138</v>
      </c>
      <c r="J313" s="42">
        <f t="shared" si="139"/>
        <v>35378.582942330708</v>
      </c>
      <c r="K313" s="42">
        <f t="shared" si="139"/>
        <v>37629.89894552248</v>
      </c>
      <c r="L313" s="42">
        <f t="shared" si="139"/>
        <v>40375.450770230018</v>
      </c>
      <c r="M313" s="42">
        <f t="shared" si="139"/>
        <v>41740.619162361974</v>
      </c>
      <c r="N313" s="42">
        <f t="shared" si="138"/>
        <v>36778.770644344877</v>
      </c>
    </row>
    <row r="314" spans="1:17" ht="12.75" thickTop="1" x14ac:dyDescent="0.2">
      <c r="A314" s="64" t="s">
        <v>69</v>
      </c>
      <c r="B314" s="41"/>
      <c r="C314" s="58"/>
      <c r="D314" s="41"/>
      <c r="E314" s="41"/>
      <c r="F314" s="41"/>
      <c r="G314" s="43"/>
      <c r="H314" s="43"/>
      <c r="I314" s="43"/>
      <c r="J314" s="43"/>
      <c r="M314" s="43"/>
      <c r="N314" s="44"/>
    </row>
    <row r="316" spans="1:17" x14ac:dyDescent="0.2">
      <c r="A316" s="114" t="s">
        <v>106</v>
      </c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</row>
    <row r="317" spans="1:17" x14ac:dyDescent="0.2">
      <c r="A317" s="60"/>
      <c r="B317" s="39" t="s">
        <v>38</v>
      </c>
      <c r="C317" s="39" t="s">
        <v>39</v>
      </c>
      <c r="D317" s="39" t="s">
        <v>40</v>
      </c>
      <c r="E317" s="39" t="s">
        <v>37</v>
      </c>
      <c r="F317" s="39" t="s">
        <v>41</v>
      </c>
      <c r="G317" s="39" t="s">
        <v>42</v>
      </c>
      <c r="H317" s="39" t="s">
        <v>50</v>
      </c>
      <c r="I317" s="39" t="s">
        <v>51</v>
      </c>
      <c r="J317" s="39" t="s">
        <v>52</v>
      </c>
      <c r="K317" s="39" t="s">
        <v>53</v>
      </c>
      <c r="L317" s="39" t="s">
        <v>55</v>
      </c>
      <c r="M317" s="39" t="s">
        <v>56</v>
      </c>
      <c r="N317" s="39" t="s">
        <v>48</v>
      </c>
    </row>
    <row r="318" spans="1:17" x14ac:dyDescent="0.2">
      <c r="A318" s="61" t="s">
        <v>43</v>
      </c>
      <c r="B318" s="47">
        <v>74000</v>
      </c>
      <c r="C318" s="47">
        <v>68000</v>
      </c>
      <c r="D318" s="47">
        <v>77250</v>
      </c>
      <c r="E318" s="47">
        <v>78000</v>
      </c>
      <c r="F318" s="47">
        <v>64500</v>
      </c>
      <c r="G318" s="47">
        <v>67000</v>
      </c>
      <c r="H318" s="47">
        <v>82500</v>
      </c>
      <c r="I318" s="47">
        <v>118000</v>
      </c>
      <c r="J318" s="47">
        <v>92000</v>
      </c>
      <c r="K318" s="47">
        <v>122000</v>
      </c>
      <c r="L318" s="47">
        <v>128000</v>
      </c>
      <c r="M318" s="47">
        <v>125000</v>
      </c>
      <c r="N318" s="47">
        <f>SUM(B318:M318)</f>
        <v>1096250</v>
      </c>
    </row>
    <row r="319" spans="1:17" x14ac:dyDescent="0.2">
      <c r="A319" s="61" t="s">
        <v>44</v>
      </c>
      <c r="B319" s="47">
        <v>2550</v>
      </c>
      <c r="C319" s="47">
        <v>2500</v>
      </c>
      <c r="D319" s="47">
        <v>3275</v>
      </c>
      <c r="E319" s="47">
        <v>3450</v>
      </c>
      <c r="F319" s="47">
        <v>4950</v>
      </c>
      <c r="G319" s="47">
        <v>4500</v>
      </c>
      <c r="H319" s="47">
        <v>5350</v>
      </c>
      <c r="I319" s="47">
        <v>4750</v>
      </c>
      <c r="J319" s="47">
        <v>4500</v>
      </c>
      <c r="K319" s="47">
        <v>5250</v>
      </c>
      <c r="L319" s="47">
        <v>4750</v>
      </c>
      <c r="M319" s="47">
        <v>5250</v>
      </c>
      <c r="N319" s="47">
        <f t="shared" ref="N319:N324" si="140">SUM(B319:M319)</f>
        <v>51075</v>
      </c>
    </row>
    <row r="320" spans="1:17" x14ac:dyDescent="0.2">
      <c r="A320" s="62" t="s">
        <v>45</v>
      </c>
      <c r="B320" s="48">
        <v>75000</v>
      </c>
      <c r="C320" s="48">
        <v>72000</v>
      </c>
      <c r="D320" s="48">
        <v>82000</v>
      </c>
      <c r="E320" s="48">
        <v>71150</v>
      </c>
      <c r="F320" s="48">
        <v>73000</v>
      </c>
      <c r="G320" s="48">
        <v>73500</v>
      </c>
      <c r="H320" s="48">
        <v>68150</v>
      </c>
      <c r="I320" s="48">
        <v>79000</v>
      </c>
      <c r="J320" s="48">
        <v>72500</v>
      </c>
      <c r="K320" s="48">
        <v>73000</v>
      </c>
      <c r="L320" s="48">
        <v>62500</v>
      </c>
      <c r="M320" s="48">
        <v>73750</v>
      </c>
      <c r="N320" s="48">
        <f t="shared" si="140"/>
        <v>875550</v>
      </c>
    </row>
    <row r="321" spans="1:14" x14ac:dyDescent="0.2">
      <c r="A321" s="62" t="s">
        <v>46</v>
      </c>
      <c r="B321" s="59">
        <v>1200</v>
      </c>
      <c r="C321" s="48">
        <v>1000</v>
      </c>
      <c r="D321" s="48">
        <v>925</v>
      </c>
      <c r="E321" s="48">
        <v>1050</v>
      </c>
      <c r="F321" s="48">
        <v>1350</v>
      </c>
      <c r="G321" s="48">
        <v>1500</v>
      </c>
      <c r="H321" s="48">
        <v>1300</v>
      </c>
      <c r="I321" s="48">
        <v>1250</v>
      </c>
      <c r="J321" s="48">
        <v>1200</v>
      </c>
      <c r="K321" s="48">
        <v>1250</v>
      </c>
      <c r="L321" s="48">
        <v>1550</v>
      </c>
      <c r="M321" s="48">
        <v>1500</v>
      </c>
      <c r="N321" s="48">
        <f t="shared" si="140"/>
        <v>15075</v>
      </c>
    </row>
    <row r="322" spans="1:14" x14ac:dyDescent="0.2">
      <c r="A322" s="61" t="s">
        <v>47</v>
      </c>
      <c r="B322" s="47">
        <v>15000</v>
      </c>
      <c r="C322" s="47">
        <v>14600</v>
      </c>
      <c r="D322" s="47">
        <v>16250</v>
      </c>
      <c r="E322" s="47">
        <v>17600</v>
      </c>
      <c r="F322" s="47">
        <v>20500</v>
      </c>
      <c r="G322" s="47">
        <v>21500</v>
      </c>
      <c r="H322" s="47">
        <v>22750</v>
      </c>
      <c r="I322" s="47">
        <v>16100</v>
      </c>
      <c r="J322" s="47">
        <v>14150</v>
      </c>
      <c r="K322" s="47">
        <v>16550</v>
      </c>
      <c r="L322" s="47">
        <v>20700</v>
      </c>
      <c r="M322" s="47">
        <v>29500</v>
      </c>
      <c r="N322" s="47">
        <f t="shared" si="140"/>
        <v>225200</v>
      </c>
    </row>
    <row r="323" spans="1:14" x14ac:dyDescent="0.2">
      <c r="A323" s="61" t="s">
        <v>61</v>
      </c>
      <c r="B323" s="47">
        <v>850</v>
      </c>
      <c r="C323" s="47">
        <v>900</v>
      </c>
      <c r="D323" s="47">
        <v>1300</v>
      </c>
      <c r="E323" s="47">
        <v>750</v>
      </c>
      <c r="F323" s="47">
        <v>1350</v>
      </c>
      <c r="G323" s="47">
        <v>1500</v>
      </c>
      <c r="H323" s="47">
        <v>1950</v>
      </c>
      <c r="I323" s="47">
        <v>1900</v>
      </c>
      <c r="J323" s="47">
        <v>1750</v>
      </c>
      <c r="K323" s="47">
        <v>1950</v>
      </c>
      <c r="L323" s="47">
        <v>1500</v>
      </c>
      <c r="M323" s="47">
        <v>1500</v>
      </c>
      <c r="N323" s="47">
        <f t="shared" si="140"/>
        <v>17200</v>
      </c>
    </row>
    <row r="324" spans="1:14" ht="12.75" thickBot="1" x14ac:dyDescent="0.25">
      <c r="A324" s="63" t="s">
        <v>48</v>
      </c>
      <c r="B324" s="49">
        <f t="shared" ref="B324:M324" si="141">SUM(B318:B323)</f>
        <v>168600</v>
      </c>
      <c r="C324" s="49">
        <f t="shared" si="141"/>
        <v>159000</v>
      </c>
      <c r="D324" s="49">
        <f t="shared" si="141"/>
        <v>181000</v>
      </c>
      <c r="E324" s="49">
        <f t="shared" si="141"/>
        <v>172000</v>
      </c>
      <c r="F324" s="49">
        <f t="shared" si="141"/>
        <v>165650</v>
      </c>
      <c r="G324" s="49">
        <f t="shared" si="141"/>
        <v>169500</v>
      </c>
      <c r="H324" s="49">
        <f t="shared" si="141"/>
        <v>182000</v>
      </c>
      <c r="I324" s="49">
        <f t="shared" si="141"/>
        <v>221000</v>
      </c>
      <c r="J324" s="49">
        <f t="shared" si="141"/>
        <v>186100</v>
      </c>
      <c r="K324" s="49">
        <f t="shared" si="141"/>
        <v>220000</v>
      </c>
      <c r="L324" s="49">
        <f t="shared" si="141"/>
        <v>219000</v>
      </c>
      <c r="M324" s="49">
        <f t="shared" si="141"/>
        <v>236500</v>
      </c>
      <c r="N324" s="49">
        <f t="shared" si="140"/>
        <v>2280350</v>
      </c>
    </row>
    <row r="325" spans="1:14" ht="12.75" thickTop="1" x14ac:dyDescent="0.2">
      <c r="A325" s="64" t="s">
        <v>69</v>
      </c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</row>
    <row r="327" spans="1:14" x14ac:dyDescent="0.2">
      <c r="A327" s="115" t="s">
        <v>107</v>
      </c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</row>
    <row r="328" spans="1:14" x14ac:dyDescent="0.2">
      <c r="A328" s="60"/>
      <c r="B328" s="39" t="s">
        <v>38</v>
      </c>
      <c r="C328" s="39" t="s">
        <v>39</v>
      </c>
      <c r="D328" s="39" t="s">
        <v>40</v>
      </c>
      <c r="E328" s="39" t="s">
        <v>37</v>
      </c>
      <c r="F328" s="39" t="s">
        <v>41</v>
      </c>
      <c r="G328" s="39" t="s">
        <v>42</v>
      </c>
      <c r="H328" s="39" t="s">
        <v>50</v>
      </c>
      <c r="I328" s="39" t="s">
        <v>51</v>
      </c>
      <c r="J328" s="39" t="s">
        <v>52</v>
      </c>
      <c r="K328" s="39" t="s">
        <v>53</v>
      </c>
      <c r="L328" s="39" t="s">
        <v>55</v>
      </c>
      <c r="M328" s="39" t="s">
        <v>56</v>
      </c>
      <c r="N328" s="39" t="s">
        <v>48</v>
      </c>
    </row>
    <row r="329" spans="1:14" x14ac:dyDescent="0.2">
      <c r="A329" s="61" t="s">
        <v>43</v>
      </c>
      <c r="B329" s="40">
        <f t="shared" ref="B329:M329" si="142">B318*B307</f>
        <v>2990437672.1759672</v>
      </c>
      <c r="C329" s="40">
        <f t="shared" si="142"/>
        <v>2646560000</v>
      </c>
      <c r="D329" s="40">
        <f t="shared" si="142"/>
        <v>3036635700</v>
      </c>
      <c r="E329" s="40">
        <f t="shared" si="142"/>
        <v>3038522541.5999999</v>
      </c>
      <c r="F329" s="40">
        <f t="shared" si="142"/>
        <v>2503115968.3604245</v>
      </c>
      <c r="G329" s="40">
        <f t="shared" si="142"/>
        <v>2762644465.0799646</v>
      </c>
      <c r="H329" s="40">
        <f t="shared" si="142"/>
        <v>3121118201.1738296</v>
      </c>
      <c r="I329" s="40">
        <f t="shared" si="142"/>
        <v>4633616174.7288036</v>
      </c>
      <c r="J329" s="40">
        <f t="shared" si="142"/>
        <v>3558904506.3945541</v>
      </c>
      <c r="K329" s="40">
        <f t="shared" si="142"/>
        <v>4790815969.0146112</v>
      </c>
      <c r="L329" s="40">
        <f t="shared" si="142"/>
        <v>4999544651.8389778</v>
      </c>
      <c r="M329" s="40">
        <f t="shared" si="142"/>
        <v>4979658504.1220798</v>
      </c>
      <c r="N329" s="40">
        <f t="shared" ref="N329:N334" si="143">SUM(B329:M329)</f>
        <v>43061574354.489204</v>
      </c>
    </row>
    <row r="330" spans="1:14" x14ac:dyDescent="0.2">
      <c r="A330" s="61" t="s">
        <v>44</v>
      </c>
      <c r="B330" s="40">
        <f t="shared" ref="B330:M330" si="144">B319*B308</f>
        <v>376750217.56728536</v>
      </c>
      <c r="C330" s="40">
        <f t="shared" si="144"/>
        <v>372372500</v>
      </c>
      <c r="D330" s="40">
        <f t="shared" si="144"/>
        <v>502442214.25</v>
      </c>
      <c r="E330" s="40">
        <f t="shared" si="144"/>
        <v>513411563.35499996</v>
      </c>
      <c r="F330" s="40">
        <f t="shared" si="144"/>
        <v>730054091.58514452</v>
      </c>
      <c r="G330" s="40">
        <f t="shared" si="144"/>
        <v>584375116.03701794</v>
      </c>
      <c r="H330" s="40">
        <f t="shared" si="144"/>
        <v>639176515.80760062</v>
      </c>
      <c r="I330" s="40">
        <f t="shared" si="144"/>
        <v>626728452.86767769</v>
      </c>
      <c r="J330" s="40">
        <f t="shared" si="144"/>
        <v>610020559.78256118</v>
      </c>
      <c r="K330" s="40">
        <f t="shared" si="144"/>
        <v>736895024.68673027</v>
      </c>
      <c r="L330" s="40">
        <f t="shared" si="144"/>
        <v>663148443.38215232</v>
      </c>
      <c r="M330" s="40">
        <f t="shared" si="144"/>
        <v>747559068.36290491</v>
      </c>
      <c r="N330" s="40">
        <f t="shared" si="143"/>
        <v>7102933767.6840754</v>
      </c>
    </row>
    <row r="331" spans="1:14" x14ac:dyDescent="0.2">
      <c r="A331" s="62" t="s">
        <v>45</v>
      </c>
      <c r="B331" s="41">
        <f t="shared" ref="B331:M331" si="145">B320*B309</f>
        <v>570523848.84224999</v>
      </c>
      <c r="C331" s="41">
        <f t="shared" si="145"/>
        <v>562680000</v>
      </c>
      <c r="D331" s="41">
        <f t="shared" si="145"/>
        <v>634421700</v>
      </c>
      <c r="E331" s="41">
        <f t="shared" si="145"/>
        <v>547724493.11249995</v>
      </c>
      <c r="F331" s="41">
        <f t="shared" si="145"/>
        <v>554693153.46261072</v>
      </c>
      <c r="G331" s="41">
        <f t="shared" si="145"/>
        <v>573013224.59957457</v>
      </c>
      <c r="H331" s="41">
        <f t="shared" si="145"/>
        <v>550590437.51116383</v>
      </c>
      <c r="I331" s="41">
        <f t="shared" si="145"/>
        <v>611839752.76320159</v>
      </c>
      <c r="J331" s="41">
        <f t="shared" si="145"/>
        <v>565400335.7729224</v>
      </c>
      <c r="K331" s="41">
        <f t="shared" si="145"/>
        <v>566757108.19346893</v>
      </c>
      <c r="L331" s="41">
        <f t="shared" si="145"/>
        <v>482641827.71907276</v>
      </c>
      <c r="M331" s="41">
        <f t="shared" si="145"/>
        <v>580866098.33084035</v>
      </c>
      <c r="N331" s="41">
        <f t="shared" si="143"/>
        <v>6801151980.3076048</v>
      </c>
    </row>
    <row r="332" spans="1:14" x14ac:dyDescent="0.2">
      <c r="A332" s="62" t="s">
        <v>46</v>
      </c>
      <c r="B332" s="41">
        <f t="shared" ref="B332:M332" si="146">B321*B310</f>
        <v>5392604.4098684955</v>
      </c>
      <c r="C332" s="41">
        <f t="shared" si="146"/>
        <v>4611000</v>
      </c>
      <c r="D332" s="41">
        <f t="shared" si="146"/>
        <v>4307826.75</v>
      </c>
      <c r="E332" s="41">
        <f t="shared" si="146"/>
        <v>4816616.0175000001</v>
      </c>
      <c r="F332" s="41">
        <f t="shared" si="146"/>
        <v>6099962.2940870058</v>
      </c>
      <c r="G332" s="41">
        <f t="shared" si="146"/>
        <v>7238621.922316581</v>
      </c>
      <c r="H332" s="41">
        <f t="shared" si="146"/>
        <v>5928431.3543772791</v>
      </c>
      <c r="I332" s="41">
        <f t="shared" si="146"/>
        <v>5747189.9696135791</v>
      </c>
      <c r="J332" s="41">
        <f t="shared" si="146"/>
        <v>5436835.938133155</v>
      </c>
      <c r="K332" s="41">
        <f t="shared" si="146"/>
        <v>5747530.4578484269</v>
      </c>
      <c r="L332" s="41">
        <f t="shared" si="146"/>
        <v>7088817.4168081377</v>
      </c>
      <c r="M332" s="41">
        <f t="shared" si="146"/>
        <v>6996847.6439908221</v>
      </c>
      <c r="N332" s="41">
        <f t="shared" si="143"/>
        <v>69412284.174543485</v>
      </c>
    </row>
    <row r="333" spans="1:14" x14ac:dyDescent="0.2">
      <c r="A333" s="61" t="s">
        <v>47</v>
      </c>
      <c r="B333" s="40">
        <f t="shared" ref="B333:M333" si="147">B322*B311</f>
        <v>1717447479.75</v>
      </c>
      <c r="C333" s="40">
        <f t="shared" si="147"/>
        <v>1680795800</v>
      </c>
      <c r="D333" s="40">
        <f t="shared" si="147"/>
        <v>1814626287.5</v>
      </c>
      <c r="E333" s="40">
        <f t="shared" si="147"/>
        <v>1969114077.7263999</v>
      </c>
      <c r="F333" s="40">
        <f t="shared" si="147"/>
        <v>2287660271.9175644</v>
      </c>
      <c r="G333" s="40">
        <f t="shared" si="147"/>
        <v>2463313523.1864347</v>
      </c>
      <c r="H333" s="40">
        <f t="shared" si="147"/>
        <v>2727472391.0496273</v>
      </c>
      <c r="I333" s="40">
        <f t="shared" si="147"/>
        <v>1834256353.9313676</v>
      </c>
      <c r="J333" s="40">
        <f t="shared" si="147"/>
        <v>1832145819.834686</v>
      </c>
      <c r="K333" s="40">
        <f t="shared" si="147"/>
        <v>2165538682.2006884</v>
      </c>
      <c r="L333" s="40">
        <f t="shared" si="147"/>
        <v>2679988544.6630349</v>
      </c>
      <c r="M333" s="40">
        <f t="shared" si="147"/>
        <v>3546568967.8695745</v>
      </c>
      <c r="N333" s="40">
        <f t="shared" si="143"/>
        <v>26718928199.629379</v>
      </c>
    </row>
    <row r="334" spans="1:14" x14ac:dyDescent="0.2">
      <c r="A334" s="61" t="s">
        <v>61</v>
      </c>
      <c r="B334" s="40">
        <f t="shared" ref="B334:M334" si="148">B323*B312</f>
        <v>5374459.4440052481</v>
      </c>
      <c r="C334" s="40">
        <f t="shared" si="148"/>
        <v>5657400</v>
      </c>
      <c r="D334" s="40">
        <f t="shared" si="148"/>
        <v>8416954</v>
      </c>
      <c r="E334" s="40">
        <f t="shared" si="148"/>
        <v>4564578.9000000004</v>
      </c>
      <c r="F334" s="40">
        <f t="shared" si="148"/>
        <v>8367311.8069591112</v>
      </c>
      <c r="G334" s="40">
        <f t="shared" si="148"/>
        <v>10315965.756668698</v>
      </c>
      <c r="H334" s="40">
        <f t="shared" si="148"/>
        <v>14686118.33016626</v>
      </c>
      <c r="I334" s="40">
        <f t="shared" si="148"/>
        <v>12398203.773218762</v>
      </c>
      <c r="J334" s="40">
        <f t="shared" si="148"/>
        <v>12046227.844887318</v>
      </c>
      <c r="K334" s="40">
        <f t="shared" si="148"/>
        <v>12823453.461597977</v>
      </c>
      <c r="L334" s="40">
        <f t="shared" si="148"/>
        <v>9811433.660327835</v>
      </c>
      <c r="M334" s="40">
        <f t="shared" si="148"/>
        <v>10006945.569217255</v>
      </c>
      <c r="N334" s="40">
        <f t="shared" si="143"/>
        <v>114469052.54704846</v>
      </c>
    </row>
    <row r="335" spans="1:14" ht="12.75" thickBot="1" x14ac:dyDescent="0.25">
      <c r="A335" s="63" t="s">
        <v>48</v>
      </c>
      <c r="B335" s="42">
        <f t="shared" ref="B335:N335" si="149">SUM(B329:B334)</f>
        <v>5665926282.1893759</v>
      </c>
      <c r="C335" s="42">
        <f t="shared" si="149"/>
        <v>5272676700</v>
      </c>
      <c r="D335" s="42">
        <f t="shared" si="149"/>
        <v>6000850682.5</v>
      </c>
      <c r="E335" s="42">
        <f t="shared" si="149"/>
        <v>6078153870.7113991</v>
      </c>
      <c r="F335" s="42">
        <f t="shared" si="149"/>
        <v>6089990759.4267902</v>
      </c>
      <c r="G335" s="42">
        <f t="shared" si="149"/>
        <v>6400900916.5819769</v>
      </c>
      <c r="H335" s="42">
        <f t="shared" si="149"/>
        <v>7058972095.2267647</v>
      </c>
      <c r="I335" s="42">
        <f t="shared" si="149"/>
        <v>7724586128.033884</v>
      </c>
      <c r="J335" s="42">
        <f t="shared" si="149"/>
        <v>6583954285.5677452</v>
      </c>
      <c r="K335" s="42">
        <f t="shared" si="149"/>
        <v>8278577768.014946</v>
      </c>
      <c r="L335" s="42">
        <f t="shared" si="149"/>
        <v>8842223718.6803741</v>
      </c>
      <c r="M335" s="42">
        <f t="shared" si="149"/>
        <v>9871656431.8986073</v>
      </c>
      <c r="N335" s="42">
        <f t="shared" si="149"/>
        <v>83868469638.831848</v>
      </c>
    </row>
    <row r="336" spans="1:14" ht="12.75" thickTop="1" x14ac:dyDescent="0.2">
      <c r="A336" s="64" t="s">
        <v>69</v>
      </c>
      <c r="B336" s="57"/>
      <c r="C336" s="57"/>
      <c r="I336" s="51"/>
      <c r="J336" s="51"/>
      <c r="L336" s="51"/>
    </row>
    <row r="337" spans="1:17" x14ac:dyDescent="0.2">
      <c r="A337" s="64"/>
      <c r="H337" s="52"/>
    </row>
    <row r="338" spans="1:17" x14ac:dyDescent="0.2">
      <c r="A338" s="114" t="s">
        <v>108</v>
      </c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</row>
    <row r="339" spans="1:17" x14ac:dyDescent="0.2">
      <c r="A339" s="60"/>
      <c r="B339" s="39" t="s">
        <v>38</v>
      </c>
      <c r="C339" s="39" t="s">
        <v>39</v>
      </c>
      <c r="D339" s="39" t="s">
        <v>40</v>
      </c>
      <c r="E339" s="39" t="s">
        <v>37</v>
      </c>
      <c r="F339" s="39" t="s">
        <v>41</v>
      </c>
      <c r="G339" s="39" t="s">
        <v>42</v>
      </c>
      <c r="H339" s="39" t="s">
        <v>50</v>
      </c>
      <c r="I339" s="39" t="s">
        <v>51</v>
      </c>
      <c r="J339" s="39" t="s">
        <v>52</v>
      </c>
      <c r="K339" s="39" t="s">
        <v>53</v>
      </c>
      <c r="L339" s="39" t="s">
        <v>55</v>
      </c>
      <c r="M339" s="39" t="s">
        <v>56</v>
      </c>
      <c r="N339" s="39" t="s">
        <v>48</v>
      </c>
    </row>
    <row r="340" spans="1:17" x14ac:dyDescent="0.2">
      <c r="A340" s="61" t="s">
        <v>43</v>
      </c>
      <c r="B340" s="53">
        <f>B329/B$335</f>
        <v>0.52779325448979009</v>
      </c>
      <c r="C340" s="53">
        <f t="shared" ref="C340:N340" si="150">C329/C$335</f>
        <v>0.50193860738702223</v>
      </c>
      <c r="D340" s="53">
        <f t="shared" si="150"/>
        <v>0.50603420425967249</v>
      </c>
      <c r="E340" s="53">
        <f t="shared" si="150"/>
        <v>0.49990878912125425</v>
      </c>
      <c r="F340" s="53">
        <f t="shared" si="150"/>
        <v>0.41102130811706289</v>
      </c>
      <c r="G340" s="53">
        <f t="shared" si="150"/>
        <v>0.43160244176302476</v>
      </c>
      <c r="H340" s="53">
        <f t="shared" si="150"/>
        <v>0.44214910599863561</v>
      </c>
      <c r="I340" s="53">
        <f t="shared" si="150"/>
        <v>0.59985300156245192</v>
      </c>
      <c r="J340" s="53">
        <f t="shared" si="150"/>
        <v>0.54054210464307073</v>
      </c>
      <c r="K340" s="53">
        <f t="shared" si="150"/>
        <v>0.57870036415244819</v>
      </c>
      <c r="L340" s="53">
        <f t="shared" si="150"/>
        <v>0.56541711801260741</v>
      </c>
      <c r="M340" s="53">
        <f t="shared" si="150"/>
        <v>0.5044400135352306</v>
      </c>
      <c r="N340" s="53">
        <f t="shared" si="150"/>
        <v>0.51344175635883205</v>
      </c>
    </row>
    <row r="341" spans="1:17" x14ac:dyDescent="0.2">
      <c r="A341" s="61" t="s">
        <v>44</v>
      </c>
      <c r="B341" s="53">
        <f t="shared" ref="B341:N341" si="151">B330/B$335</f>
        <v>6.6494020360198719E-2</v>
      </c>
      <c r="C341" s="53">
        <f t="shared" si="151"/>
        <v>7.0623048062097182E-2</v>
      </c>
      <c r="D341" s="53">
        <f t="shared" si="151"/>
        <v>8.3728497980336145E-2</v>
      </c>
      <c r="E341" s="53">
        <f t="shared" si="151"/>
        <v>8.4468339281267527E-2</v>
      </c>
      <c r="F341" s="53">
        <f t="shared" si="151"/>
        <v>0.11987770103839362</v>
      </c>
      <c r="G341" s="53">
        <f t="shared" si="151"/>
        <v>9.129576033947874E-2</v>
      </c>
      <c r="H341" s="53">
        <f t="shared" si="151"/>
        <v>9.0548100656157579E-2</v>
      </c>
      <c r="I341" s="53">
        <f t="shared" si="151"/>
        <v>8.1134243631923494E-2</v>
      </c>
      <c r="J341" s="53">
        <f t="shared" si="151"/>
        <v>9.265261168652815E-2</v>
      </c>
      <c r="K341" s="53">
        <f t="shared" si="151"/>
        <v>8.9012273042090959E-2</v>
      </c>
      <c r="L341" s="53">
        <f t="shared" si="151"/>
        <v>7.4997926367907086E-2</v>
      </c>
      <c r="M341" s="53">
        <f t="shared" si="151"/>
        <v>7.5727824759712334E-2</v>
      </c>
      <c r="N341" s="53">
        <f t="shared" si="151"/>
        <v>8.4691348229816193E-2</v>
      </c>
    </row>
    <row r="342" spans="1:17" x14ac:dyDescent="0.2">
      <c r="A342" s="62" t="s">
        <v>45</v>
      </c>
      <c r="B342" s="55">
        <f t="shared" ref="B342:N342" si="152">B331/B$335</f>
        <v>0.10069383546970423</v>
      </c>
      <c r="C342" s="55">
        <f t="shared" si="152"/>
        <v>0.1067161959693072</v>
      </c>
      <c r="D342" s="55">
        <f t="shared" si="152"/>
        <v>0.10572196069636165</v>
      </c>
      <c r="E342" s="55">
        <f t="shared" si="152"/>
        <v>9.0113627388046555E-2</v>
      </c>
      <c r="F342" s="55">
        <f t="shared" si="152"/>
        <v>9.1082757819294341E-2</v>
      </c>
      <c r="G342" s="55">
        <f t="shared" si="152"/>
        <v>8.9520714672389964E-2</v>
      </c>
      <c r="H342" s="55">
        <f t="shared" si="152"/>
        <v>7.7998670356477229E-2</v>
      </c>
      <c r="I342" s="55">
        <f t="shared" si="152"/>
        <v>7.9206800548540374E-2</v>
      </c>
      <c r="J342" s="55">
        <f t="shared" si="152"/>
        <v>8.5875495370965657E-2</v>
      </c>
      <c r="K342" s="55">
        <f t="shared" si="152"/>
        <v>6.8460685407001634E-2</v>
      </c>
      <c r="L342" s="55">
        <f t="shared" si="152"/>
        <v>5.4583761175305674E-2</v>
      </c>
      <c r="M342" s="55">
        <f t="shared" si="152"/>
        <v>5.8841806574008053E-2</v>
      </c>
      <c r="N342" s="55">
        <f t="shared" si="152"/>
        <v>8.109307359006121E-2</v>
      </c>
    </row>
    <row r="343" spans="1:17" x14ac:dyDescent="0.2">
      <c r="A343" s="62" t="s">
        <v>46</v>
      </c>
      <c r="B343" s="55">
        <f t="shared" ref="B343:N343" si="153">B332/B$335</f>
        <v>9.5176042562006898E-4</v>
      </c>
      <c r="C343" s="55">
        <f t="shared" si="153"/>
        <v>8.7450838774165689E-4</v>
      </c>
      <c r="D343" s="55">
        <f t="shared" si="153"/>
        <v>7.1786934518512744E-4</v>
      </c>
      <c r="E343" s="55">
        <f t="shared" si="153"/>
        <v>7.9244720024441463E-4</v>
      </c>
      <c r="F343" s="55">
        <f t="shared" si="153"/>
        <v>1.001637364497603E-3</v>
      </c>
      <c r="G343" s="55">
        <f t="shared" si="153"/>
        <v>1.1308754840376343E-3</v>
      </c>
      <c r="H343" s="55">
        <f t="shared" si="153"/>
        <v>8.3984343250004473E-4</v>
      </c>
      <c r="I343" s="55">
        <f t="shared" si="153"/>
        <v>7.4401267256973347E-4</v>
      </c>
      <c r="J343" s="55">
        <f t="shared" si="153"/>
        <v>8.257706087131994E-4</v>
      </c>
      <c r="K343" s="55">
        <f t="shared" si="153"/>
        <v>6.9426544255639475E-4</v>
      </c>
      <c r="L343" s="55">
        <f t="shared" si="153"/>
        <v>8.0170075337859499E-4</v>
      </c>
      <c r="M343" s="55">
        <f t="shared" si="153"/>
        <v>7.0878151931844774E-4</v>
      </c>
      <c r="N343" s="55">
        <f t="shared" si="153"/>
        <v>8.2763265472063623E-4</v>
      </c>
    </row>
    <row r="344" spans="1:17" x14ac:dyDescent="0.2">
      <c r="A344" s="61" t="s">
        <v>47</v>
      </c>
      <c r="B344" s="54">
        <f t="shared" ref="B344:N344" si="154">B333/B$335</f>
        <v>0.30311857130028869</v>
      </c>
      <c r="C344" s="54">
        <f t="shared" si="154"/>
        <v>0.31877467473019916</v>
      </c>
      <c r="D344" s="54">
        <f t="shared" si="154"/>
        <v>0.30239484091679031</v>
      </c>
      <c r="E344" s="54">
        <f t="shared" si="154"/>
        <v>0.32396581587295864</v>
      </c>
      <c r="F344" s="54">
        <f t="shared" si="154"/>
        <v>0.37564265075057135</v>
      </c>
      <c r="G344" s="54">
        <f t="shared" si="154"/>
        <v>0.38483856495966851</v>
      </c>
      <c r="H344" s="54">
        <f t="shared" si="154"/>
        <v>0.38638378991382161</v>
      </c>
      <c r="I344" s="54">
        <f t="shared" si="154"/>
        <v>0.23745691012163464</v>
      </c>
      <c r="J344" s="54">
        <f>J333/J$335</f>
        <v>0.2782743835039701</v>
      </c>
      <c r="K344" s="54">
        <f t="shared" si="154"/>
        <v>0.26158341962643006</v>
      </c>
      <c r="L344" s="54">
        <f t="shared" si="154"/>
        <v>0.30308988213012555</v>
      </c>
      <c r="M344" s="54">
        <f t="shared" si="154"/>
        <v>0.35926786880562717</v>
      </c>
      <c r="N344" s="54">
        <f t="shared" si="154"/>
        <v>0.31858132519516341</v>
      </c>
    </row>
    <row r="345" spans="1:17" x14ac:dyDescent="0.2">
      <c r="A345" s="61" t="s">
        <v>61</v>
      </c>
      <c r="B345" s="54">
        <f t="shared" ref="B345:N345" si="155">B334/B$335</f>
        <v>9.4855795439832268E-4</v>
      </c>
      <c r="C345" s="54">
        <f t="shared" si="155"/>
        <v>1.0729654636325418E-3</v>
      </c>
      <c r="D345" s="54">
        <f t="shared" si="155"/>
        <v>1.4026268016543004E-3</v>
      </c>
      <c r="E345" s="54">
        <f t="shared" si="155"/>
        <v>7.5098113622874656E-4</v>
      </c>
      <c r="F345" s="54">
        <f t="shared" si="155"/>
        <v>1.3739449101802365E-3</v>
      </c>
      <c r="G345" s="54">
        <f t="shared" si="155"/>
        <v>1.6116427814004237E-3</v>
      </c>
      <c r="H345" s="54">
        <f t="shared" si="155"/>
        <v>2.0804896424079827E-3</v>
      </c>
      <c r="I345" s="54">
        <f t="shared" si="155"/>
        <v>1.6050314628797387E-3</v>
      </c>
      <c r="J345" s="54">
        <f>J334/J$335</f>
        <v>1.8296341867520352E-3</v>
      </c>
      <c r="K345" s="54">
        <f t="shared" si="155"/>
        <v>1.5489923294726518E-3</v>
      </c>
      <c r="L345" s="54">
        <f t="shared" si="155"/>
        <v>1.1096115606756111E-3</v>
      </c>
      <c r="M345" s="54">
        <f t="shared" si="155"/>
        <v>1.0137048061034098E-3</v>
      </c>
      <c r="N345" s="54">
        <f t="shared" si="155"/>
        <v>1.364863971406583E-3</v>
      </c>
    </row>
    <row r="346" spans="1:17" ht="12.75" thickBot="1" x14ac:dyDescent="0.25">
      <c r="A346" s="63" t="s">
        <v>48</v>
      </c>
      <c r="B346" s="56">
        <f t="shared" ref="B346:N346" si="156">B335/B$335</f>
        <v>1</v>
      </c>
      <c r="C346" s="56">
        <f t="shared" si="156"/>
        <v>1</v>
      </c>
      <c r="D346" s="56">
        <f t="shared" si="156"/>
        <v>1</v>
      </c>
      <c r="E346" s="56">
        <f t="shared" si="156"/>
        <v>1</v>
      </c>
      <c r="F346" s="56">
        <f t="shared" si="156"/>
        <v>1</v>
      </c>
      <c r="G346" s="56">
        <f t="shared" si="156"/>
        <v>1</v>
      </c>
      <c r="H346" s="56">
        <f t="shared" si="156"/>
        <v>1</v>
      </c>
      <c r="I346" s="56">
        <f t="shared" si="156"/>
        <v>1</v>
      </c>
      <c r="J346" s="56">
        <f>J335/J$335</f>
        <v>1</v>
      </c>
      <c r="K346" s="56">
        <f t="shared" si="156"/>
        <v>1</v>
      </c>
      <c r="L346" s="56">
        <f t="shared" si="156"/>
        <v>1</v>
      </c>
      <c r="M346" s="56">
        <f t="shared" si="156"/>
        <v>1</v>
      </c>
      <c r="N346" s="56">
        <f t="shared" si="156"/>
        <v>1</v>
      </c>
    </row>
    <row r="347" spans="1:17" ht="12.75" thickTop="1" x14ac:dyDescent="0.2">
      <c r="A347" s="64" t="s">
        <v>69</v>
      </c>
    </row>
    <row r="348" spans="1:17" x14ac:dyDescent="0.2">
      <c r="A348" s="114" t="s">
        <v>114</v>
      </c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</row>
    <row r="349" spans="1:17" x14ac:dyDescent="0.2">
      <c r="A349" s="60"/>
      <c r="B349" s="39" t="s">
        <v>38</v>
      </c>
      <c r="C349" s="39" t="s">
        <v>39</v>
      </c>
      <c r="D349" s="39" t="s">
        <v>40</v>
      </c>
      <c r="E349" s="39" t="s">
        <v>37</v>
      </c>
      <c r="F349" s="39" t="s">
        <v>41</v>
      </c>
      <c r="G349" s="39" t="s">
        <v>42</v>
      </c>
      <c r="H349" s="39" t="s">
        <v>50</v>
      </c>
      <c r="I349" s="39" t="s">
        <v>51</v>
      </c>
      <c r="J349" s="39" t="s">
        <v>52</v>
      </c>
      <c r="K349" s="39" t="s">
        <v>53</v>
      </c>
      <c r="L349" s="39" t="s">
        <v>55</v>
      </c>
      <c r="M349" s="39" t="s">
        <v>56</v>
      </c>
      <c r="N349" s="39" t="s">
        <v>48</v>
      </c>
      <c r="P349" s="35"/>
    </row>
    <row r="350" spans="1:17" x14ac:dyDescent="0.2">
      <c r="A350" s="61" t="s">
        <v>43</v>
      </c>
      <c r="B350" s="40">
        <v>40194.152977252372</v>
      </c>
      <c r="C350" s="40">
        <v>41227.391212965449</v>
      </c>
      <c r="D350" s="40">
        <v>42703.818017274643</v>
      </c>
      <c r="E350" s="40">
        <v>41269.867517818719</v>
      </c>
      <c r="F350" s="40">
        <v>42527.066921856014</v>
      </c>
      <c r="G350" s="40">
        <v>41854</v>
      </c>
      <c r="H350" s="40">
        <v>43242.338687309209</v>
      </c>
      <c r="I350" s="40">
        <v>43527.772606814906</v>
      </c>
      <c r="J350" s="40">
        <v>38908.550905102617</v>
      </c>
      <c r="K350" s="40">
        <v>38875.478956229999</v>
      </c>
      <c r="L350" s="40">
        <v>38984.498599999999</v>
      </c>
      <c r="M350" s="40">
        <v>41793.588977018364</v>
      </c>
      <c r="N350" s="40">
        <f>N372/N361</f>
        <v>41202.365078314295</v>
      </c>
      <c r="P350" s="32"/>
      <c r="Q350" s="32"/>
    </row>
    <row r="351" spans="1:17" x14ac:dyDescent="0.2">
      <c r="A351" s="61" t="s">
        <v>44</v>
      </c>
      <c r="B351" s="40">
        <v>141388.10141633303</v>
      </c>
      <c r="C351" s="40">
        <v>147360.621117565</v>
      </c>
      <c r="D351" s="40">
        <v>151442.38570323685</v>
      </c>
      <c r="E351" s="40">
        <v>146357.10540042864</v>
      </c>
      <c r="F351" s="40">
        <v>150815.56569489406</v>
      </c>
      <c r="G351" s="40">
        <v>147734</v>
      </c>
      <c r="H351" s="40">
        <v>153231.90574542244</v>
      </c>
      <c r="I351" s="40">
        <v>154243.35852013278</v>
      </c>
      <c r="J351" s="40">
        <v>151397.14788476774</v>
      </c>
      <c r="K351" s="40">
        <v>155948.74896523001</v>
      </c>
      <c r="L351" s="40">
        <v>156423.16399999999</v>
      </c>
      <c r="M351" s="40">
        <v>152707.25837532556</v>
      </c>
      <c r="N351" s="40">
        <f t="shared" ref="N351:N356" si="157">N373/N362</f>
        <v>151363.16637713407</v>
      </c>
      <c r="P351" s="32"/>
      <c r="Q351" s="32"/>
    </row>
    <row r="352" spans="1:17" x14ac:dyDescent="0.2">
      <c r="A352" s="62" t="s">
        <v>45</v>
      </c>
      <c r="B352" s="41">
        <v>7973.71256784867</v>
      </c>
      <c r="C352" s="41">
        <v>8543.1378062783006</v>
      </c>
      <c r="D352" s="41">
        <v>8662.7265499591576</v>
      </c>
      <c r="E352" s="41">
        <v>8371.8410591597367</v>
      </c>
      <c r="F352" s="41">
        <v>8626.8715262608548</v>
      </c>
      <c r="G352" s="41">
        <v>8643</v>
      </c>
      <c r="H352" s="41">
        <v>8798.3985790302886</v>
      </c>
      <c r="I352" s="41">
        <v>8856.4750260500932</v>
      </c>
      <c r="J352" s="41">
        <v>7916.6148128813065</v>
      </c>
      <c r="K352" s="41">
        <v>7815.4895612299997</v>
      </c>
      <c r="L352" s="41">
        <v>7885.4856229999996</v>
      </c>
      <c r="M352" s="41">
        <v>8490.6279405777168</v>
      </c>
      <c r="N352" s="41">
        <f t="shared" si="157"/>
        <v>8374.008132176632</v>
      </c>
      <c r="P352" s="32"/>
      <c r="Q352" s="32"/>
    </row>
    <row r="353" spans="1:17" x14ac:dyDescent="0.2">
      <c r="A353" s="62" t="s">
        <v>46</v>
      </c>
      <c r="B353" s="41">
        <v>4706.5678487033038</v>
      </c>
      <c r="C353" s="41">
        <v>4795.2919480597393</v>
      </c>
      <c r="D353" s="41">
        <v>4983.517515200564</v>
      </c>
      <c r="E353" s="41">
        <v>4816.1760979277933</v>
      </c>
      <c r="F353" s="41">
        <v>4962.8907370634588</v>
      </c>
      <c r="G353" s="41">
        <v>4853</v>
      </c>
      <c r="H353" s="41">
        <v>5040.9362233840739</v>
      </c>
      <c r="I353" s="41">
        <v>5074.2104224190352</v>
      </c>
      <c r="J353" s="41">
        <v>4980.5774011406247</v>
      </c>
      <c r="K353" s="41">
        <v>5003.478956123</v>
      </c>
      <c r="L353" s="41">
        <v>5189.64965123</v>
      </c>
      <c r="M353" s="41">
        <v>5016.0147475343947</v>
      </c>
      <c r="N353" s="41">
        <f t="shared" si="157"/>
        <v>4970.7786701422765</v>
      </c>
      <c r="P353" s="32"/>
      <c r="Q353" s="32"/>
    </row>
    <row r="354" spans="1:17" x14ac:dyDescent="0.2">
      <c r="A354" s="61" t="s">
        <v>47</v>
      </c>
      <c r="B354" s="40">
        <v>127878.18713394398</v>
      </c>
      <c r="C354" s="40">
        <v>132220.946102149</v>
      </c>
      <c r="D354" s="40">
        <v>136416.30311279988</v>
      </c>
      <c r="E354" s="40">
        <v>131835.58328340665</v>
      </c>
      <c r="F354" s="40">
        <v>135851.67605771098</v>
      </c>
      <c r="G354" s="40">
        <v>132481</v>
      </c>
      <c r="H354" s="40">
        <v>137925.28217499031</v>
      </c>
      <c r="I354" s="40">
        <v>138835.69902766831</v>
      </c>
      <c r="J354" s="40">
        <v>136273.80173152435</v>
      </c>
      <c r="K354" s="40">
        <v>139875.74851623</v>
      </c>
      <c r="L354" s="40">
        <v>140496.54965122999</v>
      </c>
      <c r="M354" s="40">
        <v>137379.63711913532</v>
      </c>
      <c r="N354" s="40">
        <f t="shared" si="157"/>
        <v>136213.71724590304</v>
      </c>
      <c r="P354" s="32"/>
      <c r="Q354" s="32"/>
    </row>
    <row r="355" spans="1:17" x14ac:dyDescent="0.2">
      <c r="A355" s="61" t="s">
        <v>61</v>
      </c>
      <c r="B355" s="40">
        <v>6803.7890893720978</v>
      </c>
      <c r="C355" s="40">
        <v>7081.3074130412397</v>
      </c>
      <c r="D355" s="40">
        <v>7282.4292401788389</v>
      </c>
      <c r="E355" s="40">
        <v>7037.8927202362283</v>
      </c>
      <c r="F355" s="40">
        <v>7252.2872668079899</v>
      </c>
      <c r="G355" s="40">
        <v>7091</v>
      </c>
      <c r="H355" s="40">
        <v>7366.2135621565103</v>
      </c>
      <c r="I355" s="40">
        <v>7414.8364459502445</v>
      </c>
      <c r="J355" s="40">
        <v>7278.0124909064934</v>
      </c>
      <c r="K355" s="40">
        <v>7985.4789562300002</v>
      </c>
      <c r="L355" s="40">
        <v>7961.5498651999997</v>
      </c>
      <c r="M355" s="40">
        <v>7426.7883267979441</v>
      </c>
      <c r="N355" s="40">
        <f t="shared" si="157"/>
        <v>7373.7926461458273</v>
      </c>
      <c r="P355" s="32"/>
      <c r="Q355" s="32"/>
    </row>
    <row r="356" spans="1:17" ht="12.75" thickBot="1" x14ac:dyDescent="0.25">
      <c r="A356" s="63" t="s">
        <v>49</v>
      </c>
      <c r="B356" s="42">
        <f>B378/B367</f>
        <v>36761.393067859775</v>
      </c>
      <c r="C356" s="42">
        <f t="shared" ref="C356:M356" si="158">C378/C367</f>
        <v>38255.58862555938</v>
      </c>
      <c r="D356" s="42">
        <f t="shared" si="158"/>
        <v>40190.670668206236</v>
      </c>
      <c r="E356" s="42">
        <f t="shared" si="158"/>
        <v>42704.036740061238</v>
      </c>
      <c r="F356" s="42">
        <f t="shared" si="158"/>
        <v>40678.091239755922</v>
      </c>
      <c r="G356" s="42">
        <f t="shared" si="158"/>
        <v>40501.378723404254</v>
      </c>
      <c r="H356" s="42">
        <f t="shared" si="158"/>
        <v>46469.251474885154</v>
      </c>
      <c r="I356" s="42">
        <f t="shared" si="158"/>
        <v>46847.650114577351</v>
      </c>
      <c r="J356" s="42">
        <f t="shared" si="158"/>
        <v>43905.305966619082</v>
      </c>
      <c r="K356" s="42">
        <f t="shared" si="158"/>
        <v>44092.89896631895</v>
      </c>
      <c r="L356" s="42">
        <f t="shared" si="158"/>
        <v>46648.018072804945</v>
      </c>
      <c r="M356" s="42">
        <f t="shared" si="158"/>
        <v>41844.106694029768</v>
      </c>
      <c r="N356" s="42">
        <f t="shared" si="157"/>
        <v>42638.385670183408</v>
      </c>
    </row>
    <row r="357" spans="1:17" ht="12.75" thickTop="1" x14ac:dyDescent="0.2">
      <c r="A357" s="64" t="s">
        <v>69</v>
      </c>
      <c r="B357" s="41"/>
      <c r="C357" s="58"/>
      <c r="D357" s="41"/>
      <c r="E357" s="41"/>
      <c r="F357" s="41"/>
      <c r="G357" s="43"/>
      <c r="H357" s="43"/>
      <c r="I357" s="43"/>
      <c r="J357" s="43"/>
      <c r="M357" s="43"/>
      <c r="N357" s="44"/>
    </row>
    <row r="359" spans="1:17" x14ac:dyDescent="0.2">
      <c r="A359" s="114" t="s">
        <v>112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</row>
    <row r="360" spans="1:17" x14ac:dyDescent="0.2">
      <c r="A360" s="60"/>
      <c r="B360" s="39" t="s">
        <v>38</v>
      </c>
      <c r="C360" s="39" t="s">
        <v>39</v>
      </c>
      <c r="D360" s="39" t="s">
        <v>40</v>
      </c>
      <c r="E360" s="39" t="s">
        <v>37</v>
      </c>
      <c r="F360" s="39" t="s">
        <v>41</v>
      </c>
      <c r="G360" s="39" t="s">
        <v>42</v>
      </c>
      <c r="H360" s="39" t="s">
        <v>50</v>
      </c>
      <c r="I360" s="39" t="s">
        <v>51</v>
      </c>
      <c r="J360" s="39" t="s">
        <v>52</v>
      </c>
      <c r="K360" s="39" t="s">
        <v>53</v>
      </c>
      <c r="L360" s="39" t="s">
        <v>55</v>
      </c>
      <c r="M360" s="39" t="s">
        <v>56</v>
      </c>
      <c r="N360" s="39" t="s">
        <v>48</v>
      </c>
    </row>
    <row r="361" spans="1:17" x14ac:dyDescent="0.2">
      <c r="A361" s="61" t="s">
        <v>43</v>
      </c>
      <c r="B361" s="47">
        <v>80350</v>
      </c>
      <c r="C361" s="47">
        <v>88750</v>
      </c>
      <c r="D361" s="47">
        <v>85500</v>
      </c>
      <c r="E361" s="47">
        <v>91000</v>
      </c>
      <c r="F361" s="47">
        <v>85000</v>
      </c>
      <c r="G361" s="47">
        <v>86000</v>
      </c>
      <c r="H361" s="47">
        <v>97500</v>
      </c>
      <c r="I361" s="47">
        <v>105000</v>
      </c>
      <c r="J361" s="47">
        <v>108000</v>
      </c>
      <c r="K361" s="47">
        <v>105000</v>
      </c>
      <c r="L361" s="47">
        <v>104000</v>
      </c>
      <c r="M361" s="47">
        <v>93500</v>
      </c>
      <c r="N361" s="47">
        <f>SUM(B361:M361)</f>
        <v>1129600</v>
      </c>
    </row>
    <row r="362" spans="1:17" x14ac:dyDescent="0.2">
      <c r="A362" s="61" t="s">
        <v>44</v>
      </c>
      <c r="B362" s="47">
        <v>3150</v>
      </c>
      <c r="C362" s="47">
        <v>2750</v>
      </c>
      <c r="D362" s="47">
        <v>3100</v>
      </c>
      <c r="E362" s="47">
        <v>5150</v>
      </c>
      <c r="F362" s="47">
        <v>4500</v>
      </c>
      <c r="G362" s="47">
        <v>4800</v>
      </c>
      <c r="H362" s="47">
        <v>5500</v>
      </c>
      <c r="I362" s="47">
        <v>6150</v>
      </c>
      <c r="J362" s="47">
        <v>6250</v>
      </c>
      <c r="K362" s="47">
        <v>5200</v>
      </c>
      <c r="L362" s="47">
        <v>5800</v>
      </c>
      <c r="M362" s="47">
        <v>4800</v>
      </c>
      <c r="N362" s="47">
        <f t="shared" ref="N362:N367" si="159">SUM(B362:M362)</f>
        <v>57150</v>
      </c>
    </row>
    <row r="363" spans="1:17" x14ac:dyDescent="0.2">
      <c r="A363" s="62" t="s">
        <v>45</v>
      </c>
      <c r="B363" s="48">
        <v>73000</v>
      </c>
      <c r="C363" s="48">
        <v>68000</v>
      </c>
      <c r="D363" s="48">
        <v>67000</v>
      </c>
      <c r="E363" s="48">
        <v>70000</v>
      </c>
      <c r="F363" s="48">
        <v>72500</v>
      </c>
      <c r="G363" s="48">
        <v>72600</v>
      </c>
      <c r="H363" s="48">
        <v>68000</v>
      </c>
      <c r="I363" s="48">
        <v>71000</v>
      </c>
      <c r="J363" s="48">
        <v>78000</v>
      </c>
      <c r="K363" s="48">
        <v>75000</v>
      </c>
      <c r="L363" s="48">
        <v>68000</v>
      </c>
      <c r="M363" s="48">
        <v>71500</v>
      </c>
      <c r="N363" s="48">
        <f t="shared" si="159"/>
        <v>854600</v>
      </c>
    </row>
    <row r="364" spans="1:17" x14ac:dyDescent="0.2">
      <c r="A364" s="62" t="s">
        <v>46</v>
      </c>
      <c r="B364" s="59">
        <v>1050</v>
      </c>
      <c r="C364" s="48">
        <v>1500</v>
      </c>
      <c r="D364" s="48">
        <v>1300</v>
      </c>
      <c r="E364" s="48">
        <v>1650</v>
      </c>
      <c r="F364" s="48">
        <v>1600</v>
      </c>
      <c r="G364" s="48">
        <v>1800</v>
      </c>
      <c r="H364" s="48">
        <v>1850</v>
      </c>
      <c r="I364" s="48">
        <v>2350</v>
      </c>
      <c r="J364" s="48">
        <v>2500</v>
      </c>
      <c r="K364" s="48">
        <v>2000</v>
      </c>
      <c r="L364" s="48">
        <v>2100</v>
      </c>
      <c r="M364" s="48">
        <v>1800</v>
      </c>
      <c r="N364" s="48">
        <f t="shared" si="159"/>
        <v>21500</v>
      </c>
    </row>
    <row r="365" spans="1:17" x14ac:dyDescent="0.2">
      <c r="A365" s="61" t="s">
        <v>47</v>
      </c>
      <c r="B365" s="47">
        <v>17200</v>
      </c>
      <c r="C365" s="47">
        <v>16650</v>
      </c>
      <c r="D365" s="47">
        <v>17500</v>
      </c>
      <c r="E365" s="47">
        <v>24300</v>
      </c>
      <c r="F365" s="47">
        <v>19000</v>
      </c>
      <c r="G365" s="47">
        <v>20000</v>
      </c>
      <c r="H365" s="47">
        <v>27000</v>
      </c>
      <c r="I365" s="47">
        <v>28500</v>
      </c>
      <c r="J365" s="47">
        <v>31500</v>
      </c>
      <c r="K365" s="47">
        <v>30000</v>
      </c>
      <c r="L365" s="47">
        <v>32000</v>
      </c>
      <c r="M365" s="47">
        <v>21000</v>
      </c>
      <c r="N365" s="47">
        <f t="shared" si="159"/>
        <v>284650</v>
      </c>
    </row>
    <row r="366" spans="1:17" x14ac:dyDescent="0.2">
      <c r="A366" s="61" t="s">
        <v>61</v>
      </c>
      <c r="B366" s="47">
        <v>1250</v>
      </c>
      <c r="C366" s="47">
        <v>1850</v>
      </c>
      <c r="D366" s="47">
        <v>2600</v>
      </c>
      <c r="E366" s="47">
        <v>2900</v>
      </c>
      <c r="F366" s="47">
        <v>2400</v>
      </c>
      <c r="G366" s="47">
        <v>2800</v>
      </c>
      <c r="H366" s="47">
        <v>2650</v>
      </c>
      <c r="I366" s="47">
        <v>3500</v>
      </c>
      <c r="J366" s="47">
        <v>3750</v>
      </c>
      <c r="K366" s="47">
        <v>3000</v>
      </c>
      <c r="L366" s="47">
        <v>3100</v>
      </c>
      <c r="M366" s="47">
        <v>2400</v>
      </c>
      <c r="N366" s="47">
        <f t="shared" si="159"/>
        <v>32200</v>
      </c>
    </row>
    <row r="367" spans="1:17" ht="12.75" thickBot="1" x14ac:dyDescent="0.25">
      <c r="A367" s="63" t="s">
        <v>48</v>
      </c>
      <c r="B367" s="49">
        <f t="shared" ref="B367:M367" si="160">SUM(B361:B366)</f>
        <v>176000</v>
      </c>
      <c r="C367" s="49">
        <f t="shared" si="160"/>
        <v>179500</v>
      </c>
      <c r="D367" s="49">
        <f t="shared" si="160"/>
        <v>177000</v>
      </c>
      <c r="E367" s="49">
        <f t="shared" si="160"/>
        <v>195000</v>
      </c>
      <c r="F367" s="49">
        <f t="shared" si="160"/>
        <v>185000</v>
      </c>
      <c r="G367" s="49">
        <f t="shared" si="160"/>
        <v>188000</v>
      </c>
      <c r="H367" s="49">
        <f t="shared" si="160"/>
        <v>202500</v>
      </c>
      <c r="I367" s="49">
        <f t="shared" si="160"/>
        <v>216500</v>
      </c>
      <c r="J367" s="49">
        <f t="shared" si="160"/>
        <v>230000</v>
      </c>
      <c r="K367" s="49">
        <f t="shared" si="160"/>
        <v>220200</v>
      </c>
      <c r="L367" s="49">
        <f t="shared" si="160"/>
        <v>215000</v>
      </c>
      <c r="M367" s="49">
        <f t="shared" si="160"/>
        <v>195000</v>
      </c>
      <c r="N367" s="49">
        <f t="shared" si="159"/>
        <v>2379700</v>
      </c>
    </row>
    <row r="368" spans="1:17" ht="12.75" thickTop="1" x14ac:dyDescent="0.2">
      <c r="A368" s="64" t="s">
        <v>69</v>
      </c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</row>
    <row r="370" spans="1:14" x14ac:dyDescent="0.2">
      <c r="A370" s="115" t="s">
        <v>115</v>
      </c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</row>
    <row r="371" spans="1:14" x14ac:dyDescent="0.2">
      <c r="A371" s="60"/>
      <c r="B371" s="39" t="s">
        <v>38</v>
      </c>
      <c r="C371" s="39" t="s">
        <v>39</v>
      </c>
      <c r="D371" s="39" t="s">
        <v>40</v>
      </c>
      <c r="E371" s="39" t="s">
        <v>37</v>
      </c>
      <c r="F371" s="39" t="s">
        <v>41</v>
      </c>
      <c r="G371" s="39" t="s">
        <v>42</v>
      </c>
      <c r="H371" s="39" t="s">
        <v>50</v>
      </c>
      <c r="I371" s="39" t="s">
        <v>51</v>
      </c>
      <c r="J371" s="39" t="s">
        <v>52</v>
      </c>
      <c r="K371" s="39" t="s">
        <v>53</v>
      </c>
      <c r="L371" s="39" t="s">
        <v>55</v>
      </c>
      <c r="M371" s="39" t="s">
        <v>56</v>
      </c>
      <c r="N371" s="39" t="s">
        <v>48</v>
      </c>
    </row>
    <row r="372" spans="1:14" x14ac:dyDescent="0.2">
      <c r="A372" s="61" t="s">
        <v>43</v>
      </c>
      <c r="B372" s="40">
        <f t="shared" ref="B372:M372" si="161">B361*B350</f>
        <v>3229600191.7222281</v>
      </c>
      <c r="C372" s="40">
        <f t="shared" si="161"/>
        <v>3658930970.1506834</v>
      </c>
      <c r="D372" s="40">
        <f t="shared" si="161"/>
        <v>3651176440.4769821</v>
      </c>
      <c r="E372" s="40">
        <f t="shared" si="161"/>
        <v>3755557944.1215034</v>
      </c>
      <c r="F372" s="40">
        <f t="shared" si="161"/>
        <v>3614800688.3577614</v>
      </c>
      <c r="G372" s="40">
        <f t="shared" si="161"/>
        <v>3599444000</v>
      </c>
      <c r="H372" s="40">
        <f t="shared" si="161"/>
        <v>4216128022.0126481</v>
      </c>
      <c r="I372" s="40">
        <f t="shared" si="161"/>
        <v>4570416123.7155647</v>
      </c>
      <c r="J372" s="40">
        <f t="shared" si="161"/>
        <v>4202123497.7510824</v>
      </c>
      <c r="K372" s="40">
        <f t="shared" si="161"/>
        <v>4081925290.40415</v>
      </c>
      <c r="L372" s="40">
        <f t="shared" si="161"/>
        <v>4054387854.4000001</v>
      </c>
      <c r="M372" s="40">
        <f t="shared" si="161"/>
        <v>3907700569.3512168</v>
      </c>
      <c r="N372" s="40">
        <f t="shared" ref="N372:N377" si="162">SUM(B372:M372)</f>
        <v>46542191592.463829</v>
      </c>
    </row>
    <row r="373" spans="1:14" x14ac:dyDescent="0.2">
      <c r="A373" s="61" t="s">
        <v>44</v>
      </c>
      <c r="B373" s="40">
        <f t="shared" ref="B373:M373" si="163">B362*B351</f>
        <v>445372519.46144903</v>
      </c>
      <c r="C373" s="40">
        <f t="shared" si="163"/>
        <v>405241708.07330376</v>
      </c>
      <c r="D373" s="40">
        <f t="shared" si="163"/>
        <v>469471395.68003422</v>
      </c>
      <c r="E373" s="40">
        <f t="shared" si="163"/>
        <v>753739092.81220746</v>
      </c>
      <c r="F373" s="40">
        <f t="shared" si="163"/>
        <v>678670045.62702322</v>
      </c>
      <c r="G373" s="40">
        <f t="shared" si="163"/>
        <v>709123200</v>
      </c>
      <c r="H373" s="40">
        <f t="shared" si="163"/>
        <v>842775481.59982336</v>
      </c>
      <c r="I373" s="40">
        <f t="shared" si="163"/>
        <v>948596654.89881659</v>
      </c>
      <c r="J373" s="40">
        <f t="shared" si="163"/>
        <v>946232174.27979839</v>
      </c>
      <c r="K373" s="40">
        <f t="shared" si="163"/>
        <v>810933494.61919606</v>
      </c>
      <c r="L373" s="40">
        <f t="shared" si="163"/>
        <v>907254351.19999993</v>
      </c>
      <c r="M373" s="40">
        <f t="shared" si="163"/>
        <v>732994840.20156264</v>
      </c>
      <c r="N373" s="40">
        <f t="shared" si="162"/>
        <v>8650404958.4532127</v>
      </c>
    </row>
    <row r="374" spans="1:14" x14ac:dyDescent="0.2">
      <c r="A374" s="62" t="s">
        <v>45</v>
      </c>
      <c r="B374" s="41">
        <f t="shared" ref="B374:M374" si="164">B363*B352</f>
        <v>582081017.45295286</v>
      </c>
      <c r="C374" s="41">
        <f t="shared" si="164"/>
        <v>580933370.82692444</v>
      </c>
      <c r="D374" s="41">
        <f t="shared" si="164"/>
        <v>580402678.84726357</v>
      </c>
      <c r="E374" s="41">
        <f t="shared" si="164"/>
        <v>586028874.14118159</v>
      </c>
      <c r="F374" s="41">
        <f t="shared" si="164"/>
        <v>625448185.65391195</v>
      </c>
      <c r="G374" s="41">
        <f t="shared" si="164"/>
        <v>627481800</v>
      </c>
      <c r="H374" s="41">
        <f t="shared" si="164"/>
        <v>598291103.37405968</v>
      </c>
      <c r="I374" s="41">
        <f t="shared" si="164"/>
        <v>628809726.84955657</v>
      </c>
      <c r="J374" s="41">
        <f t="shared" si="164"/>
        <v>617495955.40474188</v>
      </c>
      <c r="K374" s="41">
        <f t="shared" si="164"/>
        <v>586161717.09224999</v>
      </c>
      <c r="L374" s="41">
        <f t="shared" si="164"/>
        <v>536213022.36399996</v>
      </c>
      <c r="M374" s="41">
        <f t="shared" si="164"/>
        <v>607079897.75130677</v>
      </c>
      <c r="N374" s="41">
        <f t="shared" si="162"/>
        <v>7156427349.7581501</v>
      </c>
    </row>
    <row r="375" spans="1:14" x14ac:dyDescent="0.2">
      <c r="A375" s="62" t="s">
        <v>46</v>
      </c>
      <c r="B375" s="41">
        <f t="shared" ref="B375:M375" si="165">B364*B353</f>
        <v>4941896.2411384685</v>
      </c>
      <c r="C375" s="41">
        <f t="shared" si="165"/>
        <v>7192937.9220896093</v>
      </c>
      <c r="D375" s="41">
        <f t="shared" si="165"/>
        <v>6478572.7697607335</v>
      </c>
      <c r="E375" s="41">
        <f t="shared" si="165"/>
        <v>7946690.5615808591</v>
      </c>
      <c r="F375" s="41">
        <f t="shared" si="165"/>
        <v>7940625.1793015338</v>
      </c>
      <c r="G375" s="41">
        <f t="shared" si="165"/>
        <v>8735400</v>
      </c>
      <c r="H375" s="41">
        <f t="shared" si="165"/>
        <v>9325732.0132605359</v>
      </c>
      <c r="I375" s="41">
        <f t="shared" si="165"/>
        <v>11924394.492684733</v>
      </c>
      <c r="J375" s="41">
        <f t="shared" si="165"/>
        <v>12451443.502851563</v>
      </c>
      <c r="K375" s="41">
        <f t="shared" si="165"/>
        <v>10006957.912246</v>
      </c>
      <c r="L375" s="41">
        <f t="shared" si="165"/>
        <v>10898264.267583</v>
      </c>
      <c r="M375" s="41">
        <f t="shared" si="165"/>
        <v>9028826.5455619097</v>
      </c>
      <c r="N375" s="41">
        <f t="shared" si="162"/>
        <v>106871741.40805894</v>
      </c>
    </row>
    <row r="376" spans="1:14" x14ac:dyDescent="0.2">
      <c r="A376" s="61" t="s">
        <v>47</v>
      </c>
      <c r="B376" s="40">
        <f t="shared" ref="B376:M376" si="166">B365*B354</f>
        <v>2199504818.7038364</v>
      </c>
      <c r="C376" s="40">
        <f t="shared" si="166"/>
        <v>2201478752.600781</v>
      </c>
      <c r="D376" s="40">
        <f t="shared" si="166"/>
        <v>2387285304.4739981</v>
      </c>
      <c r="E376" s="40">
        <f t="shared" si="166"/>
        <v>3203604673.7867818</v>
      </c>
      <c r="F376" s="40">
        <f t="shared" si="166"/>
        <v>2581181845.0965085</v>
      </c>
      <c r="G376" s="40">
        <f t="shared" si="166"/>
        <v>2649620000</v>
      </c>
      <c r="H376" s="40">
        <f t="shared" si="166"/>
        <v>3723982618.7247381</v>
      </c>
      <c r="I376" s="40">
        <f t="shared" si="166"/>
        <v>3956817422.2885466</v>
      </c>
      <c r="J376" s="40">
        <f t="shared" si="166"/>
        <v>4292624754.5430169</v>
      </c>
      <c r="K376" s="40">
        <f t="shared" si="166"/>
        <v>4196272455.4868999</v>
      </c>
      <c r="L376" s="40">
        <f t="shared" si="166"/>
        <v>4495889588.8393593</v>
      </c>
      <c r="M376" s="40">
        <f t="shared" si="166"/>
        <v>2884972379.501842</v>
      </c>
      <c r="N376" s="40">
        <f t="shared" si="162"/>
        <v>38773234614.046303</v>
      </c>
    </row>
    <row r="377" spans="1:14" x14ac:dyDescent="0.2">
      <c r="A377" s="61" t="s">
        <v>61</v>
      </c>
      <c r="B377" s="40">
        <f t="shared" ref="B377:M377" si="167">B366*B355</f>
        <v>8504736.3617151231</v>
      </c>
      <c r="C377" s="40">
        <f t="shared" si="167"/>
        <v>13100418.714126293</v>
      </c>
      <c r="D377" s="40">
        <f t="shared" si="167"/>
        <v>18934316.02446498</v>
      </c>
      <c r="E377" s="40">
        <f t="shared" si="167"/>
        <v>20409888.888685063</v>
      </c>
      <c r="F377" s="40">
        <f t="shared" si="167"/>
        <v>17405489.440339174</v>
      </c>
      <c r="G377" s="40">
        <f t="shared" si="167"/>
        <v>19854800</v>
      </c>
      <c r="H377" s="40">
        <f t="shared" si="167"/>
        <v>19520465.939714752</v>
      </c>
      <c r="I377" s="40">
        <f t="shared" si="167"/>
        <v>25951927.560825855</v>
      </c>
      <c r="J377" s="40">
        <f t="shared" si="167"/>
        <v>27292546.840899352</v>
      </c>
      <c r="K377" s="40">
        <f t="shared" si="167"/>
        <v>23956436.868689999</v>
      </c>
      <c r="L377" s="40">
        <f t="shared" si="167"/>
        <v>24680804.582119998</v>
      </c>
      <c r="M377" s="40">
        <f t="shared" si="167"/>
        <v>17824291.984315068</v>
      </c>
      <c r="N377" s="40">
        <f t="shared" si="162"/>
        <v>237436123.20589563</v>
      </c>
    </row>
    <row r="378" spans="1:14" ht="12.75" thickBot="1" x14ac:dyDescent="0.25">
      <c r="A378" s="63" t="s">
        <v>48</v>
      </c>
      <c r="B378" s="42">
        <f t="shared" ref="B378:N378" si="168">SUM(B372:B377)</f>
        <v>6470005179.9433203</v>
      </c>
      <c r="C378" s="42">
        <f t="shared" si="168"/>
        <v>6866878158.2879086</v>
      </c>
      <c r="D378" s="42">
        <f t="shared" si="168"/>
        <v>7113748708.2725039</v>
      </c>
      <c r="E378" s="42">
        <f t="shared" si="168"/>
        <v>8327287164.3119411</v>
      </c>
      <c r="F378" s="42">
        <f t="shared" si="168"/>
        <v>7525446879.354846</v>
      </c>
      <c r="G378" s="42">
        <f t="shared" si="168"/>
        <v>7614259200</v>
      </c>
      <c r="H378" s="42">
        <f t="shared" si="168"/>
        <v>9410023423.6642437</v>
      </c>
      <c r="I378" s="42">
        <f t="shared" si="168"/>
        <v>10142516249.805996</v>
      </c>
      <c r="J378" s="42">
        <f t="shared" si="168"/>
        <v>10098220372.32239</v>
      </c>
      <c r="K378" s="42">
        <f t="shared" si="168"/>
        <v>9709256352.3834324</v>
      </c>
      <c r="L378" s="42">
        <f t="shared" si="168"/>
        <v>10029323885.653063</v>
      </c>
      <c r="M378" s="42">
        <f t="shared" si="168"/>
        <v>8159600805.3358049</v>
      </c>
      <c r="N378" s="42">
        <f t="shared" si="168"/>
        <v>101466566379.33545</v>
      </c>
    </row>
    <row r="379" spans="1:14" ht="12.75" thickTop="1" x14ac:dyDescent="0.2">
      <c r="A379" s="64" t="s">
        <v>69</v>
      </c>
      <c r="B379" s="57"/>
      <c r="C379" s="57"/>
      <c r="I379" s="51"/>
      <c r="J379" s="51"/>
      <c r="L379" s="51"/>
    </row>
    <row r="380" spans="1:14" x14ac:dyDescent="0.2">
      <c r="A380" s="64"/>
      <c r="H380" s="52"/>
    </row>
    <row r="381" spans="1:14" x14ac:dyDescent="0.2">
      <c r="A381" s="114" t="s">
        <v>116</v>
      </c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</row>
    <row r="382" spans="1:14" x14ac:dyDescent="0.2">
      <c r="A382" s="60"/>
      <c r="B382" s="39" t="s">
        <v>38</v>
      </c>
      <c r="C382" s="39" t="s">
        <v>39</v>
      </c>
      <c r="D382" s="39" t="s">
        <v>40</v>
      </c>
      <c r="E382" s="39" t="s">
        <v>37</v>
      </c>
      <c r="F382" s="39" t="s">
        <v>41</v>
      </c>
      <c r="G382" s="39" t="s">
        <v>42</v>
      </c>
      <c r="H382" s="39" t="s">
        <v>50</v>
      </c>
      <c r="I382" s="39" t="s">
        <v>51</v>
      </c>
      <c r="J382" s="39" t="s">
        <v>52</v>
      </c>
      <c r="K382" s="39" t="s">
        <v>53</v>
      </c>
      <c r="L382" s="39" t="s">
        <v>55</v>
      </c>
      <c r="M382" s="39" t="s">
        <v>56</v>
      </c>
      <c r="N382" s="39" t="s">
        <v>48</v>
      </c>
    </row>
    <row r="383" spans="1:14" x14ac:dyDescent="0.2">
      <c r="A383" s="61" t="s">
        <v>43</v>
      </c>
      <c r="B383" s="53">
        <f>B372/B$378</f>
        <v>0.49916500866704416</v>
      </c>
      <c r="C383" s="53">
        <f t="shared" ref="C383:N383" si="169">C372/C$378</f>
        <v>0.53283761351358394</v>
      </c>
      <c r="D383" s="53">
        <f t="shared" si="169"/>
        <v>0.51325631396440352</v>
      </c>
      <c r="E383" s="53">
        <f t="shared" si="169"/>
        <v>0.45099416773047168</v>
      </c>
      <c r="F383" s="53">
        <f t="shared" si="169"/>
        <v>0.4803436588296876</v>
      </c>
      <c r="G383" s="53">
        <f t="shared" si="169"/>
        <v>0.47272412265660724</v>
      </c>
      <c r="H383" s="53">
        <f t="shared" si="169"/>
        <v>0.44804649597470358</v>
      </c>
      <c r="I383" s="53">
        <f t="shared" si="169"/>
        <v>0.4506195515144466</v>
      </c>
      <c r="J383" s="53">
        <f t="shared" si="169"/>
        <v>0.41612515302878833</v>
      </c>
      <c r="K383" s="53">
        <f t="shared" ref="K383:K389" si="170">K372/K$378</f>
        <v>0.42041585289918904</v>
      </c>
      <c r="L383" s="53">
        <f t="shared" si="169"/>
        <v>0.4042533575169307</v>
      </c>
      <c r="M383" s="53">
        <f t="shared" si="169"/>
        <v>0.47890830232722359</v>
      </c>
      <c r="N383" s="53">
        <f t="shared" si="169"/>
        <v>0.4586948514495367</v>
      </c>
    </row>
    <row r="384" spans="1:14" x14ac:dyDescent="0.2">
      <c r="A384" s="61" t="s">
        <v>44</v>
      </c>
      <c r="B384" s="53">
        <f t="shared" ref="B384:N384" si="171">B373/B$378</f>
        <v>6.8836501219826013E-2</v>
      </c>
      <c r="C384" s="53">
        <f t="shared" si="171"/>
        <v>5.9013965113710577E-2</v>
      </c>
      <c r="D384" s="53">
        <f t="shared" si="171"/>
        <v>6.5994936696891035E-2</v>
      </c>
      <c r="E384" s="53">
        <f t="shared" si="171"/>
        <v>9.0514362953938873E-2</v>
      </c>
      <c r="F384" s="53">
        <f t="shared" si="171"/>
        <v>9.0183354757160328E-2</v>
      </c>
      <c r="G384" s="53">
        <f t="shared" si="171"/>
        <v>9.3130950940046794E-2</v>
      </c>
      <c r="H384" s="53">
        <f t="shared" si="171"/>
        <v>8.956146479725216E-2</v>
      </c>
      <c r="I384" s="53">
        <f t="shared" si="171"/>
        <v>9.3526757220325982E-2</v>
      </c>
      <c r="J384" s="53">
        <f t="shared" si="171"/>
        <v>9.3702864405026232E-2</v>
      </c>
      <c r="K384" s="53">
        <f t="shared" si="170"/>
        <v>8.3521689528789481E-2</v>
      </c>
      <c r="L384" s="53">
        <f t="shared" si="171"/>
        <v>9.0460170749677979E-2</v>
      </c>
      <c r="M384" s="53">
        <f t="shared" si="171"/>
        <v>8.9832193717397993E-2</v>
      </c>
      <c r="N384" s="53">
        <f t="shared" si="171"/>
        <v>8.525374679688523E-2</v>
      </c>
    </row>
    <row r="385" spans="1:17" x14ac:dyDescent="0.2">
      <c r="A385" s="62" t="s">
        <v>45</v>
      </c>
      <c r="B385" s="55">
        <f t="shared" ref="B385:N385" si="172">B374/B$378</f>
        <v>8.9966082138137032E-2</v>
      </c>
      <c r="C385" s="55">
        <f t="shared" si="172"/>
        <v>8.4599341569177672E-2</v>
      </c>
      <c r="D385" s="55">
        <f t="shared" si="172"/>
        <v>8.1588864415792398E-2</v>
      </c>
      <c r="E385" s="55">
        <f t="shared" si="172"/>
        <v>7.0374524449296261E-2</v>
      </c>
      <c r="F385" s="55">
        <f t="shared" si="172"/>
        <v>8.311110232798978E-2</v>
      </c>
      <c r="G385" s="55">
        <f t="shared" si="172"/>
        <v>8.2408778519123704E-2</v>
      </c>
      <c r="H385" s="55">
        <f t="shared" si="172"/>
        <v>6.3580192783525113E-2</v>
      </c>
      <c r="I385" s="55">
        <f t="shared" si="172"/>
        <v>6.1997408864056226E-2</v>
      </c>
      <c r="J385" s="55">
        <f t="shared" si="172"/>
        <v>6.1148987904561851E-2</v>
      </c>
      <c r="K385" s="55">
        <f t="shared" si="170"/>
        <v>6.0371432766666913E-2</v>
      </c>
      <c r="L385" s="55">
        <f t="shared" si="172"/>
        <v>5.3464523479100336E-2</v>
      </c>
      <c r="M385" s="55">
        <f t="shared" si="172"/>
        <v>7.4400686042670028E-2</v>
      </c>
      <c r="N385" s="55">
        <f t="shared" si="172"/>
        <v>7.0529905614462762E-2</v>
      </c>
    </row>
    <row r="386" spans="1:17" x14ac:dyDescent="0.2">
      <c r="A386" s="62" t="s">
        <v>46</v>
      </c>
      <c r="B386" s="55">
        <f t="shared" ref="B386:N386" si="173">B375/B$378</f>
        <v>7.6381642729716657E-4</v>
      </c>
      <c r="C386" s="55">
        <f t="shared" si="173"/>
        <v>1.047482969157996E-3</v>
      </c>
      <c r="D386" s="55">
        <f t="shared" si="173"/>
        <v>9.1071150183121724E-4</v>
      </c>
      <c r="E386" s="55">
        <f t="shared" si="173"/>
        <v>9.5429524703288771E-4</v>
      </c>
      <c r="F386" s="55">
        <f t="shared" si="173"/>
        <v>1.0551699196875177E-3</v>
      </c>
      <c r="G386" s="55">
        <f t="shared" si="173"/>
        <v>1.1472422688211087E-3</v>
      </c>
      <c r="H386" s="55">
        <f t="shared" si="173"/>
        <v>9.9104238038433224E-4</v>
      </c>
      <c r="I386" s="55">
        <f t="shared" si="173"/>
        <v>1.1756840412173676E-3</v>
      </c>
      <c r="J386" s="55">
        <f t="shared" si="173"/>
        <v>1.2330334498323074E-3</v>
      </c>
      <c r="K386" s="55">
        <f t="shared" si="170"/>
        <v>1.0306616232034587E-3</v>
      </c>
      <c r="L386" s="55">
        <f t="shared" si="173"/>
        <v>1.0866399761177276E-3</v>
      </c>
      <c r="M386" s="55">
        <f t="shared" si="173"/>
        <v>1.10652797372853E-3</v>
      </c>
      <c r="N386" s="55">
        <f t="shared" si="173"/>
        <v>1.053270503000132E-3</v>
      </c>
    </row>
    <row r="387" spans="1:17" x14ac:dyDescent="0.2">
      <c r="A387" s="61" t="s">
        <v>47</v>
      </c>
      <c r="B387" s="54">
        <f t="shared" ref="B387:N387" si="174">B376/B$378</f>
        <v>0.33995410475438059</v>
      </c>
      <c r="C387" s="54">
        <f t="shared" si="174"/>
        <v>0.32059382762510918</v>
      </c>
      <c r="D387" s="54">
        <f t="shared" si="174"/>
        <v>0.33558752246868784</v>
      </c>
      <c r="E387" s="54">
        <f t="shared" si="174"/>
        <v>0.38471168467882255</v>
      </c>
      <c r="F387" s="54">
        <f t="shared" si="174"/>
        <v>0.34299382966580616</v>
      </c>
      <c r="G387" s="54">
        <f t="shared" si="174"/>
        <v>0.34798132430269774</v>
      </c>
      <c r="H387" s="54">
        <f t="shared" si="174"/>
        <v>0.39574637076457214</v>
      </c>
      <c r="I387" s="54">
        <f t="shared" si="174"/>
        <v>0.39012187161782774</v>
      </c>
      <c r="J387" s="54">
        <f t="shared" si="174"/>
        <v>0.42508725263200003</v>
      </c>
      <c r="K387" s="54">
        <f t="shared" si="170"/>
        <v>0.4321929819534322</v>
      </c>
      <c r="L387" s="54">
        <f t="shared" si="174"/>
        <v>0.44827444403014288</v>
      </c>
      <c r="M387" s="54">
        <f t="shared" si="174"/>
        <v>0.35356783356549415</v>
      </c>
      <c r="N387" s="54">
        <f t="shared" si="174"/>
        <v>0.38212818268720689</v>
      </c>
    </row>
    <row r="388" spans="1:17" x14ac:dyDescent="0.2">
      <c r="A388" s="61" t="s">
        <v>61</v>
      </c>
      <c r="B388" s="54">
        <f t="shared" ref="B388:N388" si="175">B377/B$378</f>
        <v>1.3144867933149982E-3</v>
      </c>
      <c r="C388" s="54">
        <f t="shared" si="175"/>
        <v>1.9077692092606706E-3</v>
      </c>
      <c r="D388" s="54">
        <f t="shared" si="175"/>
        <v>2.6616509523939833E-3</v>
      </c>
      <c r="E388" s="54">
        <f t="shared" si="175"/>
        <v>2.4509649404376548E-3</v>
      </c>
      <c r="F388" s="54">
        <f t="shared" si="175"/>
        <v>2.3128844996685885E-3</v>
      </c>
      <c r="G388" s="54">
        <f t="shared" si="175"/>
        <v>2.6075813127034077E-3</v>
      </c>
      <c r="H388" s="54">
        <f t="shared" si="175"/>
        <v>2.0744332995627679E-3</v>
      </c>
      <c r="I388" s="54">
        <f t="shared" si="175"/>
        <v>2.5587267421259747E-3</v>
      </c>
      <c r="J388" s="54">
        <f t="shared" si="175"/>
        <v>2.7027085797913328E-3</v>
      </c>
      <c r="K388" s="54">
        <f t="shared" si="170"/>
        <v>2.4673812287188362E-3</v>
      </c>
      <c r="L388" s="54">
        <f t="shared" si="175"/>
        <v>2.4608642480303047E-3</v>
      </c>
      <c r="M388" s="54">
        <f t="shared" si="175"/>
        <v>2.1844563734857267E-3</v>
      </c>
      <c r="N388" s="54">
        <f t="shared" si="175"/>
        <v>2.340042948908258E-3</v>
      </c>
    </row>
    <row r="389" spans="1:17" ht="12.75" thickBot="1" x14ac:dyDescent="0.25">
      <c r="A389" s="63" t="s">
        <v>48</v>
      </c>
      <c r="B389" s="56">
        <f t="shared" ref="B389:N389" si="176">B378/B$378</f>
        <v>1</v>
      </c>
      <c r="C389" s="56">
        <f t="shared" si="176"/>
        <v>1</v>
      </c>
      <c r="D389" s="56">
        <f t="shared" si="176"/>
        <v>1</v>
      </c>
      <c r="E389" s="56">
        <f t="shared" si="176"/>
        <v>1</v>
      </c>
      <c r="F389" s="56">
        <f t="shared" si="176"/>
        <v>1</v>
      </c>
      <c r="G389" s="56">
        <f t="shared" si="176"/>
        <v>1</v>
      </c>
      <c r="H389" s="56">
        <f t="shared" si="176"/>
        <v>1</v>
      </c>
      <c r="I389" s="56">
        <f t="shared" si="176"/>
        <v>1</v>
      </c>
      <c r="J389" s="56">
        <f t="shared" si="176"/>
        <v>1</v>
      </c>
      <c r="K389" s="56">
        <f t="shared" si="170"/>
        <v>1</v>
      </c>
      <c r="L389" s="56">
        <f t="shared" si="176"/>
        <v>1</v>
      </c>
      <c r="M389" s="56">
        <f t="shared" si="176"/>
        <v>1</v>
      </c>
      <c r="N389" s="56">
        <f t="shared" si="176"/>
        <v>1</v>
      </c>
    </row>
    <row r="390" spans="1:17" ht="12.75" thickTop="1" x14ac:dyDescent="0.2">
      <c r="A390" s="64" t="s">
        <v>69</v>
      </c>
    </row>
    <row r="392" spans="1:17" x14ac:dyDescent="0.2">
      <c r="A392" s="114" t="s">
        <v>120</v>
      </c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</row>
    <row r="393" spans="1:17" x14ac:dyDescent="0.2">
      <c r="A393" s="60"/>
      <c r="B393" s="39" t="s">
        <v>38</v>
      </c>
      <c r="C393" s="39" t="s">
        <v>39</v>
      </c>
      <c r="D393" s="39" t="s">
        <v>40</v>
      </c>
      <c r="E393" s="39" t="s">
        <v>37</v>
      </c>
      <c r="F393" s="39" t="s">
        <v>41</v>
      </c>
      <c r="G393" s="39" t="s">
        <v>42</v>
      </c>
      <c r="H393" s="39" t="s">
        <v>50</v>
      </c>
      <c r="I393" s="39" t="s">
        <v>51</v>
      </c>
      <c r="J393" s="39" t="s">
        <v>52</v>
      </c>
      <c r="K393" s="39" t="s">
        <v>53</v>
      </c>
      <c r="L393" s="39" t="s">
        <v>55</v>
      </c>
      <c r="M393" s="39" t="s">
        <v>56</v>
      </c>
      <c r="N393" s="39" t="s">
        <v>48</v>
      </c>
      <c r="P393" s="35"/>
    </row>
    <row r="394" spans="1:17" x14ac:dyDescent="0.2">
      <c r="A394" s="61" t="s">
        <v>43</v>
      </c>
      <c r="B394" s="40">
        <v>40853.485623</v>
      </c>
      <c r="C394" s="40">
        <v>41155.135487444371</v>
      </c>
      <c r="D394" s="40">
        <v>42183.266492305935</v>
      </c>
      <c r="E394" s="40">
        <v>41397.295867583431</v>
      </c>
      <c r="F394" s="40">
        <v>42013.087391372959</v>
      </c>
      <c r="G394" s="40">
        <f t="shared" ref="G394:G399" si="177">AVERAGE(B394:F394)*1.009478956123</f>
        <v>41914.024735647996</v>
      </c>
      <c r="H394" s="40">
        <v>41983.663048051501</v>
      </c>
      <c r="I394" s="40">
        <v>42277.071859367963</v>
      </c>
      <c r="J394" s="40">
        <v>43180.577143977003</v>
      </c>
      <c r="K394" s="40">
        <v>42538.535150338612</v>
      </c>
      <c r="L394" s="40">
        <f t="shared" ref="L394:L399" si="178">AVERAGE(B394:K394)*1.0257451623</f>
        <v>43029.613907967629</v>
      </c>
      <c r="M394" s="40">
        <v>42663.880372211752</v>
      </c>
      <c r="N394" s="40">
        <f t="shared" ref="N394:N400" si="179">N416/N405</f>
        <v>42142.863826795561</v>
      </c>
      <c r="P394" s="32"/>
      <c r="Q394" s="32"/>
    </row>
    <row r="395" spans="1:17" x14ac:dyDescent="0.2">
      <c r="A395" s="61" t="s">
        <v>44</v>
      </c>
      <c r="B395" s="40">
        <v>146748.48956123</v>
      </c>
      <c r="C395" s="40">
        <v>150374.44886124879</v>
      </c>
      <c r="D395" s="40">
        <v>152832.90857400096</v>
      </c>
      <c r="E395" s="40">
        <v>149985.28233215993</v>
      </c>
      <c r="F395" s="40">
        <v>152216.33785445182</v>
      </c>
      <c r="G395" s="40">
        <f t="shared" si="177"/>
        <v>151857.42696242136</v>
      </c>
      <c r="H395" s="40">
        <v>152109.73141197732</v>
      </c>
      <c r="I395" s="40">
        <v>153172.77194353298</v>
      </c>
      <c r="J395" s="40">
        <v>156446.23443330877</v>
      </c>
      <c r="K395" s="40">
        <v>154120.07163289352</v>
      </c>
      <c r="L395" s="40">
        <f t="shared" si="178"/>
        <v>155899.28412894427</v>
      </c>
      <c r="M395" s="40">
        <v>154574.20609017217</v>
      </c>
      <c r="N395" s="40">
        <f t="shared" si="179"/>
        <v>152980.38353611418</v>
      </c>
      <c r="P395" s="32"/>
      <c r="Q395" s="32"/>
    </row>
    <row r="396" spans="1:17" x14ac:dyDescent="0.2">
      <c r="A396" s="62" t="s">
        <v>45</v>
      </c>
      <c r="B396" s="41">
        <v>8048.7874516230004</v>
      </c>
      <c r="C396" s="41">
        <v>8360.9221371274034</v>
      </c>
      <c r="D396" s="41">
        <v>8440.7607794230789</v>
      </c>
      <c r="E396" s="41">
        <v>8283.4901227244936</v>
      </c>
      <c r="F396" s="41">
        <v>8406.7083885089105</v>
      </c>
      <c r="G396" s="41">
        <f t="shared" si="177"/>
        <v>8386.8862114069707</v>
      </c>
      <c r="H396" s="41">
        <v>8400.820654729132</v>
      </c>
      <c r="I396" s="41">
        <v>8459.5309868782297</v>
      </c>
      <c r="J396" s="41">
        <v>8640.3200201722848</v>
      </c>
      <c r="K396" s="41">
        <v>8511.8491043499198</v>
      </c>
      <c r="L396" s="41">
        <f t="shared" si="178"/>
        <v>8610.112673335474</v>
      </c>
      <c r="M396" s="41">
        <v>8536.9303538749609</v>
      </c>
      <c r="N396" s="41">
        <f t="shared" si="179"/>
        <v>8435.6130097851892</v>
      </c>
      <c r="P396" s="32"/>
      <c r="Q396" s="32"/>
    </row>
    <row r="397" spans="1:17" x14ac:dyDescent="0.2">
      <c r="A397" s="62" t="s">
        <v>46</v>
      </c>
      <c r="B397" s="41">
        <v>5001.8465122999996</v>
      </c>
      <c r="C397" s="41">
        <v>4939.3883510533724</v>
      </c>
      <c r="D397" s="41">
        <v>5113.5326240722552</v>
      </c>
      <c r="E397" s="41">
        <v>5018.2558291418763</v>
      </c>
      <c r="F397" s="41">
        <v>5092.9032025760616</v>
      </c>
      <c r="G397" s="41">
        <f t="shared" si="177"/>
        <v>5080.894646482634</v>
      </c>
      <c r="H397" s="41">
        <v>5089.336329926603</v>
      </c>
      <c r="I397" s="41">
        <v>5124.9038820300111</v>
      </c>
      <c r="J397" s="41">
        <v>5234.4284431427141</v>
      </c>
      <c r="K397" s="41">
        <v>5156.5989397994135</v>
      </c>
      <c r="L397" s="41">
        <f t="shared" si="178"/>
        <v>5216.1284038958665</v>
      </c>
      <c r="M397" s="41">
        <v>5171.7935165739927</v>
      </c>
      <c r="N397" s="41">
        <f t="shared" si="179"/>
        <v>5115.9829557972407</v>
      </c>
      <c r="P397" s="32"/>
      <c r="Q397" s="32"/>
    </row>
    <row r="398" spans="1:17" x14ac:dyDescent="0.2">
      <c r="A398" s="61" t="s">
        <v>47</v>
      </c>
      <c r="B398" s="40">
        <v>131849.9845623</v>
      </c>
      <c r="C398" s="40">
        <v>135280.97771079038</v>
      </c>
      <c r="D398" s="40">
        <v>137405.75585018314</v>
      </c>
      <c r="E398" s="40">
        <v>134845.57270775785</v>
      </c>
      <c r="F398" s="40">
        <v>136851.42258161408</v>
      </c>
      <c r="G398" s="40">
        <f t="shared" si="177"/>
        <v>136528.74062219544</v>
      </c>
      <c r="H398" s="40">
        <v>136755.57713220542</v>
      </c>
      <c r="I398" s="40">
        <v>137711.31296881722</v>
      </c>
      <c r="J398" s="40">
        <v>140654.34789402827</v>
      </c>
      <c r="K398" s="40">
        <v>138562.9909944972</v>
      </c>
      <c r="L398" s="40">
        <f t="shared" si="178"/>
        <v>140162.60746531488</v>
      </c>
      <c r="M398" s="40">
        <v>138971.28452854176</v>
      </c>
      <c r="N398" s="40">
        <f t="shared" si="179"/>
        <v>137370.57362854236</v>
      </c>
      <c r="P398" s="32"/>
      <c r="Q398" s="32"/>
    </row>
    <row r="399" spans="1:17" x14ac:dyDescent="0.2">
      <c r="A399" s="61" t="s">
        <v>61</v>
      </c>
      <c r="B399" s="40">
        <v>7244.7485162000003</v>
      </c>
      <c r="C399" s="40">
        <v>7313.334109545176</v>
      </c>
      <c r="D399" s="40">
        <v>7488.3283087003019</v>
      </c>
      <c r="E399" s="40">
        <v>7348.8036448151588</v>
      </c>
      <c r="F399" s="40">
        <v>7458.1182968867779</v>
      </c>
      <c r="G399" s="40">
        <f t="shared" si="177"/>
        <v>7440.5328002933447</v>
      </c>
      <c r="H399" s="40">
        <v>7452.8949189603863</v>
      </c>
      <c r="I399" s="40">
        <v>7504.9805370384447</v>
      </c>
      <c r="J399" s="40">
        <v>7665.3698279207001</v>
      </c>
      <c r="K399" s="40">
        <v>7551.3952205437763</v>
      </c>
      <c r="L399" s="40">
        <f t="shared" si="178"/>
        <v>7638.5709958769985</v>
      </c>
      <c r="M399" s="40">
        <v>7573.6463701432067</v>
      </c>
      <c r="N399" s="40">
        <f t="shared" si="179"/>
        <v>7492.3027584558886</v>
      </c>
      <c r="P399" s="32"/>
      <c r="Q399" s="32"/>
    </row>
    <row r="400" spans="1:17" ht="12.75" thickBot="1" x14ac:dyDescent="0.25">
      <c r="A400" s="63" t="s">
        <v>49</v>
      </c>
      <c r="B400" s="42">
        <f t="shared" ref="B400:M400" si="180">B422/B411</f>
        <v>38539.928212109982</v>
      </c>
      <c r="C400" s="42">
        <f t="shared" si="180"/>
        <v>38063.451111004659</v>
      </c>
      <c r="D400" s="42">
        <f t="shared" si="180"/>
        <v>38526.220053582445</v>
      </c>
      <c r="E400" s="42">
        <f t="shared" si="180"/>
        <v>39477.150814312634</v>
      </c>
      <c r="F400" s="42">
        <f t="shared" si="180"/>
        <v>41526.31840224332</v>
      </c>
      <c r="G400" s="42">
        <f t="shared" si="180"/>
        <v>41775.409923332409</v>
      </c>
      <c r="H400" s="42">
        <f t="shared" si="180"/>
        <v>41052.19993497675</v>
      </c>
      <c r="I400" s="42">
        <f t="shared" si="180"/>
        <v>43166.380388157675</v>
      </c>
      <c r="J400" s="42">
        <f t="shared" si="180"/>
        <v>42473.528302023602</v>
      </c>
      <c r="K400" s="42">
        <f t="shared" si="180"/>
        <v>40924.329374632362</v>
      </c>
      <c r="L400" s="42">
        <f t="shared" si="180"/>
        <v>42183.336004841483</v>
      </c>
      <c r="M400" s="42">
        <f t="shared" si="180"/>
        <v>41377.274226973837</v>
      </c>
      <c r="N400" s="42">
        <f t="shared" si="179"/>
        <v>40858.637793286834</v>
      </c>
    </row>
    <row r="401" spans="1:14" ht="12.75" thickTop="1" x14ac:dyDescent="0.2">
      <c r="A401" s="64" t="s">
        <v>69</v>
      </c>
      <c r="B401" s="41"/>
      <c r="C401" s="58"/>
      <c r="D401" s="41"/>
      <c r="E401" s="41"/>
      <c r="F401" s="41"/>
      <c r="G401" s="43"/>
      <c r="H401" s="43"/>
      <c r="I401" s="43"/>
      <c r="J401" s="43"/>
      <c r="M401" s="43"/>
      <c r="N401" s="44"/>
    </row>
    <row r="403" spans="1:14" x14ac:dyDescent="0.2">
      <c r="A403" s="114" t="s">
        <v>118</v>
      </c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</row>
    <row r="404" spans="1:14" x14ac:dyDescent="0.2">
      <c r="A404" s="60"/>
      <c r="B404" s="39" t="s">
        <v>38</v>
      </c>
      <c r="C404" s="39" t="s">
        <v>39</v>
      </c>
      <c r="D404" s="39" t="s">
        <v>40</v>
      </c>
      <c r="E404" s="39" t="s">
        <v>37</v>
      </c>
      <c r="F404" s="39" t="s">
        <v>41</v>
      </c>
      <c r="G404" s="39" t="s">
        <v>42</v>
      </c>
      <c r="H404" s="39" t="s">
        <v>50</v>
      </c>
      <c r="I404" s="39" t="s">
        <v>51</v>
      </c>
      <c r="J404" s="39" t="s">
        <v>52</v>
      </c>
      <c r="K404" s="39" t="s">
        <v>53</v>
      </c>
      <c r="L404" s="39" t="s">
        <v>55</v>
      </c>
      <c r="M404" s="39" t="s">
        <v>56</v>
      </c>
      <c r="N404" s="39" t="s">
        <v>48</v>
      </c>
    </row>
    <row r="405" spans="1:14" x14ac:dyDescent="0.2">
      <c r="A405" s="61" t="s">
        <v>43</v>
      </c>
      <c r="B405" s="47">
        <v>85000</v>
      </c>
      <c r="C405" s="47">
        <v>88750</v>
      </c>
      <c r="D405" s="47">
        <v>92500</v>
      </c>
      <c r="E405" s="47">
        <v>98500</v>
      </c>
      <c r="F405" s="47">
        <v>102250</v>
      </c>
      <c r="G405" s="47">
        <v>87500</v>
      </c>
      <c r="H405" s="47">
        <v>92500</v>
      </c>
      <c r="I405" s="47">
        <v>93500</v>
      </c>
      <c r="J405" s="47">
        <v>108500</v>
      </c>
      <c r="K405" s="47">
        <v>95000</v>
      </c>
      <c r="L405" s="47">
        <v>110000</v>
      </c>
      <c r="M405" s="47">
        <v>105000</v>
      </c>
      <c r="N405" s="47">
        <f>SUM(B405:M405)</f>
        <v>1159000</v>
      </c>
    </row>
    <row r="406" spans="1:14" x14ac:dyDescent="0.2">
      <c r="A406" s="61" t="s">
        <v>44</v>
      </c>
      <c r="B406" s="47">
        <v>3900</v>
      </c>
      <c r="C406" s="47">
        <v>3000</v>
      </c>
      <c r="D406" s="47">
        <v>4000</v>
      </c>
      <c r="E406" s="47">
        <v>4750</v>
      </c>
      <c r="F406" s="47">
        <v>6750</v>
      </c>
      <c r="G406" s="47">
        <v>7250</v>
      </c>
      <c r="H406" s="47">
        <v>6950</v>
      </c>
      <c r="I406" s="47">
        <v>6500</v>
      </c>
      <c r="J406" s="47">
        <v>7250</v>
      </c>
      <c r="K406" s="47">
        <v>7000</v>
      </c>
      <c r="L406" s="47">
        <v>7500</v>
      </c>
      <c r="M406" s="47">
        <v>6300</v>
      </c>
      <c r="N406" s="47">
        <f t="shared" ref="N406:N411" si="181">SUM(B406:M406)</f>
        <v>71150</v>
      </c>
    </row>
    <row r="407" spans="1:14" x14ac:dyDescent="0.2">
      <c r="A407" s="62" t="s">
        <v>45</v>
      </c>
      <c r="B407" s="48">
        <v>70000</v>
      </c>
      <c r="C407" s="48">
        <v>75000</v>
      </c>
      <c r="D407" s="48">
        <v>82500</v>
      </c>
      <c r="E407" s="48">
        <v>81000</v>
      </c>
      <c r="F407" s="48">
        <v>82250</v>
      </c>
      <c r="G407" s="48">
        <v>85000</v>
      </c>
      <c r="H407" s="48">
        <v>86000</v>
      </c>
      <c r="I407" s="48">
        <v>80000</v>
      </c>
      <c r="J407" s="48">
        <v>92500</v>
      </c>
      <c r="K407" s="48">
        <v>94000</v>
      </c>
      <c r="L407" s="48">
        <v>96000</v>
      </c>
      <c r="M407" s="48">
        <v>92000</v>
      </c>
      <c r="N407" s="48">
        <f t="shared" si="181"/>
        <v>1016250</v>
      </c>
    </row>
    <row r="408" spans="1:14" x14ac:dyDescent="0.2">
      <c r="A408" s="62" t="s">
        <v>46</v>
      </c>
      <c r="B408" s="59">
        <v>1900</v>
      </c>
      <c r="C408" s="48">
        <v>2250</v>
      </c>
      <c r="D408" s="48">
        <v>2500</v>
      </c>
      <c r="E408" s="48">
        <v>2300</v>
      </c>
      <c r="F408" s="48">
        <v>2000</v>
      </c>
      <c r="G408" s="48">
        <v>1500</v>
      </c>
      <c r="H408" s="48">
        <v>2150</v>
      </c>
      <c r="I408" s="48">
        <v>2100</v>
      </c>
      <c r="J408" s="48">
        <v>3000</v>
      </c>
      <c r="K408" s="48">
        <v>3100</v>
      </c>
      <c r="L408" s="48">
        <v>3500</v>
      </c>
      <c r="M408" s="48">
        <v>2700</v>
      </c>
      <c r="N408" s="48">
        <f t="shared" si="181"/>
        <v>29000</v>
      </c>
    </row>
    <row r="409" spans="1:14" x14ac:dyDescent="0.2">
      <c r="A409" s="61" t="s">
        <v>47</v>
      </c>
      <c r="B409" s="47">
        <v>18000</v>
      </c>
      <c r="C409" s="47">
        <v>18500</v>
      </c>
      <c r="D409" s="47">
        <v>19000</v>
      </c>
      <c r="E409" s="47">
        <v>21000</v>
      </c>
      <c r="F409" s="47">
        <v>22500</v>
      </c>
      <c r="G409" s="47">
        <v>23250</v>
      </c>
      <c r="H409" s="47">
        <v>22500</v>
      </c>
      <c r="I409" s="47">
        <v>25000</v>
      </c>
      <c r="J409" s="47">
        <v>25500</v>
      </c>
      <c r="K409" s="47">
        <v>24500</v>
      </c>
      <c r="L409" s="47">
        <v>26500</v>
      </c>
      <c r="M409" s="47">
        <v>25000</v>
      </c>
      <c r="N409" s="47">
        <f t="shared" si="181"/>
        <v>271250</v>
      </c>
    </row>
    <row r="410" spans="1:14" x14ac:dyDescent="0.2">
      <c r="A410" s="61" t="s">
        <v>61</v>
      </c>
      <c r="B410" s="47">
        <v>3200</v>
      </c>
      <c r="C410" s="47">
        <v>3500</v>
      </c>
      <c r="D410" s="47">
        <v>3500</v>
      </c>
      <c r="E410" s="47">
        <v>3450</v>
      </c>
      <c r="F410" s="47">
        <v>4250</v>
      </c>
      <c r="G410" s="47">
        <v>3500</v>
      </c>
      <c r="H410" s="47">
        <v>3750</v>
      </c>
      <c r="I410" s="47">
        <v>3900</v>
      </c>
      <c r="J410" s="47">
        <v>4750</v>
      </c>
      <c r="K410" s="47">
        <v>5400</v>
      </c>
      <c r="L410" s="47">
        <v>5500</v>
      </c>
      <c r="M410" s="47">
        <v>5000</v>
      </c>
      <c r="N410" s="47">
        <f t="shared" si="181"/>
        <v>49700</v>
      </c>
    </row>
    <row r="411" spans="1:14" ht="12.75" thickBot="1" x14ac:dyDescent="0.25">
      <c r="A411" s="63" t="s">
        <v>48</v>
      </c>
      <c r="B411" s="49">
        <f t="shared" ref="B411:M411" si="182">SUM(B405:B410)</f>
        <v>182000</v>
      </c>
      <c r="C411" s="49">
        <f t="shared" si="182"/>
        <v>191000</v>
      </c>
      <c r="D411" s="49">
        <f t="shared" si="182"/>
        <v>204000</v>
      </c>
      <c r="E411" s="49">
        <f t="shared" si="182"/>
        <v>211000</v>
      </c>
      <c r="F411" s="49">
        <f>SUM(F405:F410)</f>
        <v>220000</v>
      </c>
      <c r="G411" s="49">
        <f t="shared" si="182"/>
        <v>208000</v>
      </c>
      <c r="H411" s="49">
        <f t="shared" si="182"/>
        <v>213850</v>
      </c>
      <c r="I411" s="49">
        <f t="shared" si="182"/>
        <v>211000</v>
      </c>
      <c r="J411" s="49">
        <f t="shared" si="182"/>
        <v>241500</v>
      </c>
      <c r="K411" s="49">
        <f t="shared" si="182"/>
        <v>229000</v>
      </c>
      <c r="L411" s="49">
        <f t="shared" si="182"/>
        <v>249000</v>
      </c>
      <c r="M411" s="49">
        <f t="shared" si="182"/>
        <v>236000</v>
      </c>
      <c r="N411" s="49">
        <f t="shared" si="181"/>
        <v>2596350</v>
      </c>
    </row>
    <row r="412" spans="1:14" ht="12.75" thickTop="1" x14ac:dyDescent="0.2">
      <c r="A412" s="64" t="s">
        <v>69</v>
      </c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</row>
    <row r="414" spans="1:14" x14ac:dyDescent="0.2">
      <c r="A414" s="115" t="s">
        <v>121</v>
      </c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</row>
    <row r="415" spans="1:14" x14ac:dyDescent="0.2">
      <c r="A415" s="60"/>
      <c r="B415" s="39" t="s">
        <v>38</v>
      </c>
      <c r="C415" s="39" t="s">
        <v>39</v>
      </c>
      <c r="D415" s="39" t="s">
        <v>40</v>
      </c>
      <c r="E415" s="39" t="s">
        <v>37</v>
      </c>
      <c r="F415" s="39" t="s">
        <v>41</v>
      </c>
      <c r="G415" s="39" t="s">
        <v>42</v>
      </c>
      <c r="H415" s="39" t="s">
        <v>50</v>
      </c>
      <c r="I415" s="39" t="s">
        <v>51</v>
      </c>
      <c r="J415" s="39" t="s">
        <v>52</v>
      </c>
      <c r="K415" s="39" t="s">
        <v>53</v>
      </c>
      <c r="L415" s="39" t="s">
        <v>55</v>
      </c>
      <c r="M415" s="39" t="s">
        <v>56</v>
      </c>
      <c r="N415" s="39" t="s">
        <v>48</v>
      </c>
    </row>
    <row r="416" spans="1:14" x14ac:dyDescent="0.2">
      <c r="A416" s="61" t="s">
        <v>43</v>
      </c>
      <c r="B416" s="40">
        <f t="shared" ref="B416:M421" si="183">B405*B394</f>
        <v>3472546277.9549999</v>
      </c>
      <c r="C416" s="40">
        <f t="shared" si="183"/>
        <v>3652518274.5106878</v>
      </c>
      <c r="D416" s="40">
        <f t="shared" si="183"/>
        <v>3901952150.5382991</v>
      </c>
      <c r="E416" s="40">
        <f t="shared" si="183"/>
        <v>4077633642.9569678</v>
      </c>
      <c r="F416" s="40">
        <f t="shared" si="183"/>
        <v>4295838185.7678852</v>
      </c>
      <c r="G416" s="40">
        <f t="shared" si="183"/>
        <v>3667477164.3691998</v>
      </c>
      <c r="H416" s="40">
        <f t="shared" si="183"/>
        <v>3883488831.9447637</v>
      </c>
      <c r="I416" s="40">
        <f t="shared" si="183"/>
        <v>3952906218.8509045</v>
      </c>
      <c r="J416" s="40">
        <f t="shared" si="183"/>
        <v>4685092620.1215048</v>
      </c>
      <c r="K416" s="40">
        <f t="shared" si="183"/>
        <v>4041160839.2821679</v>
      </c>
      <c r="L416" s="40">
        <f t="shared" si="183"/>
        <v>4733257529.8764391</v>
      </c>
      <c r="M416" s="40">
        <f t="shared" si="183"/>
        <v>4479707439.0822344</v>
      </c>
      <c r="N416" s="40">
        <f t="shared" ref="N416:N421" si="184">SUM(B416:M416)</f>
        <v>48843579175.256058</v>
      </c>
    </row>
    <row r="417" spans="1:14" x14ac:dyDescent="0.2">
      <c r="A417" s="61" t="s">
        <v>44</v>
      </c>
      <c r="B417" s="40">
        <f t="shared" si="183"/>
        <v>572319109.28879702</v>
      </c>
      <c r="C417" s="40">
        <f t="shared" si="183"/>
        <v>451123346.58374637</v>
      </c>
      <c r="D417" s="40">
        <f t="shared" si="183"/>
        <v>611331634.29600382</v>
      </c>
      <c r="E417" s="40">
        <f t="shared" si="183"/>
        <v>712430091.07775962</v>
      </c>
      <c r="F417" s="40">
        <f t="shared" si="183"/>
        <v>1027460280.5175498</v>
      </c>
      <c r="G417" s="40">
        <f t="shared" si="183"/>
        <v>1100966345.4775548</v>
      </c>
      <c r="H417" s="40">
        <f t="shared" si="183"/>
        <v>1057162633.3132424</v>
      </c>
      <c r="I417" s="40">
        <f t="shared" si="183"/>
        <v>995623017.63296437</v>
      </c>
      <c r="J417" s="40">
        <f t="shared" si="183"/>
        <v>1134235199.6414886</v>
      </c>
      <c r="K417" s="40">
        <f t="shared" si="183"/>
        <v>1078840501.4302547</v>
      </c>
      <c r="L417" s="40">
        <f t="shared" si="183"/>
        <v>1169244630.967082</v>
      </c>
      <c r="M417" s="40">
        <f t="shared" si="183"/>
        <v>973817498.36808467</v>
      </c>
      <c r="N417" s="40">
        <f t="shared" si="184"/>
        <v>10884554288.594524</v>
      </c>
    </row>
    <row r="418" spans="1:14" x14ac:dyDescent="0.2">
      <c r="A418" s="62" t="s">
        <v>45</v>
      </c>
      <c r="B418" s="41">
        <f t="shared" si="183"/>
        <v>563415121.61361003</v>
      </c>
      <c r="C418" s="41">
        <f t="shared" si="183"/>
        <v>627069160.2845552</v>
      </c>
      <c r="D418" s="41">
        <f t="shared" si="183"/>
        <v>696362764.30240405</v>
      </c>
      <c r="E418" s="41">
        <f t="shared" si="183"/>
        <v>670962699.94068396</v>
      </c>
      <c r="F418" s="41">
        <f t="shared" si="183"/>
        <v>691451764.95485795</v>
      </c>
      <c r="G418" s="41">
        <f t="shared" si="183"/>
        <v>712885327.96959245</v>
      </c>
      <c r="H418" s="41">
        <f t="shared" si="183"/>
        <v>722470576.30670536</v>
      </c>
      <c r="I418" s="41">
        <f t="shared" si="183"/>
        <v>676762478.95025837</v>
      </c>
      <c r="J418" s="41">
        <f t="shared" si="183"/>
        <v>799229601.8659364</v>
      </c>
      <c r="K418" s="41">
        <f t="shared" si="183"/>
        <v>800113815.80889249</v>
      </c>
      <c r="L418" s="41">
        <f t="shared" si="183"/>
        <v>826570816.6402055</v>
      </c>
      <c r="M418" s="41">
        <f t="shared" si="183"/>
        <v>785397592.55649638</v>
      </c>
      <c r="N418" s="41">
        <f t="shared" si="184"/>
        <v>8572691721.1941977</v>
      </c>
    </row>
    <row r="419" spans="1:14" x14ac:dyDescent="0.2">
      <c r="A419" s="62" t="s">
        <v>46</v>
      </c>
      <c r="B419" s="41">
        <f t="shared" si="183"/>
        <v>9503508.3733699992</v>
      </c>
      <c r="C419" s="41">
        <f t="shared" si="183"/>
        <v>11113623.789870087</v>
      </c>
      <c r="D419" s="41">
        <f t="shared" si="183"/>
        <v>12783831.560180638</v>
      </c>
      <c r="E419" s="41">
        <f t="shared" si="183"/>
        <v>11541988.407026315</v>
      </c>
      <c r="F419" s="41">
        <f t="shared" si="183"/>
        <v>10185806.405152123</v>
      </c>
      <c r="G419" s="41">
        <f t="shared" si="183"/>
        <v>7621341.9697239511</v>
      </c>
      <c r="H419" s="41">
        <f t="shared" si="183"/>
        <v>10942073.109342197</v>
      </c>
      <c r="I419" s="41">
        <f t="shared" si="183"/>
        <v>10762298.152263023</v>
      </c>
      <c r="J419" s="41">
        <f t="shared" si="183"/>
        <v>15703285.329428142</v>
      </c>
      <c r="K419" s="41">
        <f t="shared" si="183"/>
        <v>15985456.713378182</v>
      </c>
      <c r="L419" s="41">
        <f t="shared" si="183"/>
        <v>18256449.413635533</v>
      </c>
      <c r="M419" s="41">
        <f t="shared" si="183"/>
        <v>13963842.494749781</v>
      </c>
      <c r="N419" s="41">
        <f t="shared" si="184"/>
        <v>148363505.71811998</v>
      </c>
    </row>
    <row r="420" spans="1:14" x14ac:dyDescent="0.2">
      <c r="A420" s="61" t="s">
        <v>47</v>
      </c>
      <c r="B420" s="40">
        <f t="shared" si="183"/>
        <v>2373299722.1213999</v>
      </c>
      <c r="C420" s="40">
        <f t="shared" si="183"/>
        <v>2502698087.649622</v>
      </c>
      <c r="D420" s="40">
        <f t="shared" si="183"/>
        <v>2610709361.1534796</v>
      </c>
      <c r="E420" s="40">
        <f t="shared" si="183"/>
        <v>2831757026.862915</v>
      </c>
      <c r="F420" s="40">
        <f t="shared" si="183"/>
        <v>3079157008.0863171</v>
      </c>
      <c r="G420" s="40">
        <f t="shared" si="183"/>
        <v>3174293219.4660439</v>
      </c>
      <c r="H420" s="40">
        <f t="shared" si="183"/>
        <v>3077000485.4746218</v>
      </c>
      <c r="I420" s="40">
        <f t="shared" si="183"/>
        <v>3442782824.2204304</v>
      </c>
      <c r="J420" s="40">
        <f t="shared" si="183"/>
        <v>3586685871.2977209</v>
      </c>
      <c r="K420" s="40">
        <f t="shared" si="183"/>
        <v>3394793279.3651814</v>
      </c>
      <c r="L420" s="40">
        <f t="shared" si="183"/>
        <v>3714309097.8308444</v>
      </c>
      <c r="M420" s="40">
        <f t="shared" si="183"/>
        <v>3474282113.2135439</v>
      </c>
      <c r="N420" s="40">
        <f t="shared" si="184"/>
        <v>37261768096.742119</v>
      </c>
    </row>
    <row r="421" spans="1:14" x14ac:dyDescent="0.2">
      <c r="A421" s="61" t="s">
        <v>61</v>
      </c>
      <c r="B421" s="40">
        <f t="shared" si="183"/>
        <v>23183195.251839999</v>
      </c>
      <c r="C421" s="40">
        <f t="shared" si="183"/>
        <v>25596669.383408114</v>
      </c>
      <c r="D421" s="40">
        <f t="shared" si="183"/>
        <v>26209149.080451056</v>
      </c>
      <c r="E421" s="40">
        <f t="shared" si="183"/>
        <v>25353372.574612297</v>
      </c>
      <c r="F421" s="40">
        <f t="shared" si="183"/>
        <v>31697002.761768807</v>
      </c>
      <c r="G421" s="40">
        <f t="shared" si="183"/>
        <v>26041864.801026706</v>
      </c>
      <c r="H421" s="40">
        <f t="shared" si="183"/>
        <v>27948355.946101449</v>
      </c>
      <c r="I421" s="40">
        <f t="shared" si="183"/>
        <v>29269424.094449934</v>
      </c>
      <c r="J421" s="40">
        <f t="shared" si="183"/>
        <v>36410506.682623327</v>
      </c>
      <c r="K421" s="40">
        <f t="shared" si="183"/>
        <v>40777534.190936394</v>
      </c>
      <c r="L421" s="40">
        <f t="shared" si="183"/>
        <v>42012140.477323495</v>
      </c>
      <c r="M421" s="40">
        <f t="shared" si="183"/>
        <v>37868231.850716032</v>
      </c>
      <c r="N421" s="40">
        <f t="shared" si="184"/>
        <v>372367447.09525764</v>
      </c>
    </row>
    <row r="422" spans="1:14" ht="12.75" thickBot="1" x14ac:dyDescent="0.25">
      <c r="A422" s="63" t="s">
        <v>48</v>
      </c>
      <c r="B422" s="42">
        <f t="shared" ref="B422:N422" si="185">SUM(B416:B421)</f>
        <v>7014266934.6040163</v>
      </c>
      <c r="C422" s="42">
        <f t="shared" si="185"/>
        <v>7270119162.20189</v>
      </c>
      <c r="D422" s="42">
        <f t="shared" si="185"/>
        <v>7859348890.9308186</v>
      </c>
      <c r="E422" s="42">
        <f t="shared" si="185"/>
        <v>8329678821.8199654</v>
      </c>
      <c r="F422" s="42">
        <f t="shared" si="185"/>
        <v>9135790048.4935303</v>
      </c>
      <c r="G422" s="42">
        <f t="shared" si="185"/>
        <v>8689285264.0531406</v>
      </c>
      <c r="H422" s="42">
        <f t="shared" si="185"/>
        <v>8779012956.0947781</v>
      </c>
      <c r="I422" s="42">
        <f t="shared" si="185"/>
        <v>9108106261.9012699</v>
      </c>
      <c r="J422" s="42">
        <f t="shared" si="185"/>
        <v>10257357084.9387</v>
      </c>
      <c r="K422" s="42">
        <f t="shared" si="185"/>
        <v>9371671426.7908115</v>
      </c>
      <c r="L422" s="42">
        <f t="shared" si="185"/>
        <v>10503650665.20553</v>
      </c>
      <c r="M422" s="42">
        <f t="shared" si="185"/>
        <v>9765036717.5658264</v>
      </c>
      <c r="N422" s="42">
        <f t="shared" si="185"/>
        <v>106083324234.60028</v>
      </c>
    </row>
    <row r="423" spans="1:14" ht="12.75" thickTop="1" x14ac:dyDescent="0.2">
      <c r="A423" s="64" t="s">
        <v>69</v>
      </c>
      <c r="B423" s="57"/>
      <c r="C423" s="57"/>
      <c r="I423" s="51"/>
      <c r="J423" s="51"/>
      <c r="L423" s="51"/>
    </row>
    <row r="424" spans="1:14" x14ac:dyDescent="0.2">
      <c r="A424" s="64"/>
      <c r="H424" s="52"/>
    </row>
    <row r="425" spans="1:14" x14ac:dyDescent="0.2">
      <c r="A425" s="114" t="s">
        <v>122</v>
      </c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</row>
    <row r="426" spans="1:14" x14ac:dyDescent="0.2">
      <c r="A426" s="60"/>
      <c r="B426" s="39" t="s">
        <v>38</v>
      </c>
      <c r="C426" s="39" t="s">
        <v>39</v>
      </c>
      <c r="D426" s="39" t="s">
        <v>40</v>
      </c>
      <c r="E426" s="39" t="s">
        <v>37</v>
      </c>
      <c r="F426" s="39" t="s">
        <v>41</v>
      </c>
      <c r="G426" s="39" t="s">
        <v>42</v>
      </c>
      <c r="H426" s="39" t="s">
        <v>50</v>
      </c>
      <c r="I426" s="39" t="s">
        <v>51</v>
      </c>
      <c r="J426" s="39" t="s">
        <v>52</v>
      </c>
      <c r="K426" s="39" t="s">
        <v>53</v>
      </c>
      <c r="L426" s="39" t="s">
        <v>55</v>
      </c>
      <c r="M426" s="39" t="s">
        <v>56</v>
      </c>
      <c r="N426" s="39" t="s">
        <v>48</v>
      </c>
    </row>
    <row r="427" spans="1:14" x14ac:dyDescent="0.2">
      <c r="A427" s="61" t="s">
        <v>43</v>
      </c>
      <c r="B427" s="53">
        <f t="shared" ref="B427:N433" si="186">B416/B$422</f>
        <v>0.4950690229400343</v>
      </c>
      <c r="C427" s="53">
        <f t="shared" si="186"/>
        <v>0.50240143153368277</v>
      </c>
      <c r="D427" s="53">
        <f t="shared" si="186"/>
        <v>0.49647269827159601</v>
      </c>
      <c r="E427" s="53">
        <f t="shared" si="186"/>
        <v>0.48953071663164544</v>
      </c>
      <c r="F427" s="53">
        <f t="shared" si="186"/>
        <v>0.47022076503129123</v>
      </c>
      <c r="G427" s="53">
        <f t="shared" si="186"/>
        <v>0.42206891049385287</v>
      </c>
      <c r="H427" s="53">
        <f t="shared" si="186"/>
        <v>0.44236053088960009</v>
      </c>
      <c r="I427" s="53">
        <f t="shared" si="186"/>
        <v>0.43399869360173182</v>
      </c>
      <c r="J427" s="53">
        <f t="shared" si="186"/>
        <v>0.4567543648256937</v>
      </c>
      <c r="K427" s="53">
        <f t="shared" si="186"/>
        <v>0.43121025644685912</v>
      </c>
      <c r="L427" s="53">
        <f t="shared" si="186"/>
        <v>0.45062975538170386</v>
      </c>
      <c r="M427" s="53">
        <f t="shared" si="186"/>
        <v>0.45874967689818485</v>
      </c>
      <c r="N427" s="53">
        <f t="shared" si="186"/>
        <v>0.46042655174756647</v>
      </c>
    </row>
    <row r="428" spans="1:14" x14ac:dyDescent="0.2">
      <c r="A428" s="61" t="s">
        <v>44</v>
      </c>
      <c r="B428" s="53">
        <f t="shared" si="186"/>
        <v>8.1593574157454954E-2</v>
      </c>
      <c r="C428" s="53">
        <f t="shared" si="186"/>
        <v>6.2051712842505227E-2</v>
      </c>
      <c r="D428" s="53">
        <f t="shared" si="186"/>
        <v>7.7784005110326765E-2</v>
      </c>
      <c r="E428" s="53">
        <f t="shared" si="186"/>
        <v>8.5529118987339253E-2</v>
      </c>
      <c r="F428" s="53">
        <f t="shared" si="186"/>
        <v>0.11246539982461347</v>
      </c>
      <c r="G428" s="53">
        <f t="shared" si="186"/>
        <v>0.12670390164679737</v>
      </c>
      <c r="H428" s="53">
        <f t="shared" si="186"/>
        <v>0.12041930437969266</v>
      </c>
      <c r="I428" s="53">
        <f t="shared" si="186"/>
        <v>0.10931174812898299</v>
      </c>
      <c r="J428" s="53">
        <f t="shared" si="186"/>
        <v>0.11057772389604462</v>
      </c>
      <c r="K428" s="53">
        <f t="shared" si="186"/>
        <v>0.11511719225944816</v>
      </c>
      <c r="L428" s="53">
        <f t="shared" si="186"/>
        <v>0.11131792823616367</v>
      </c>
      <c r="M428" s="53">
        <f t="shared" si="186"/>
        <v>9.9724919274121526E-2</v>
      </c>
      <c r="N428" s="53">
        <f t="shared" si="186"/>
        <v>0.10260381984753456</v>
      </c>
    </row>
    <row r="429" spans="1:14" x14ac:dyDescent="0.2">
      <c r="A429" s="62" t="s">
        <v>45</v>
      </c>
      <c r="B429" s="55">
        <f t="shared" si="186"/>
        <v>8.0324163147266522E-2</v>
      </c>
      <c r="C429" s="55">
        <f t="shared" si="186"/>
        <v>8.6252941154631044E-2</v>
      </c>
      <c r="D429" s="55">
        <f t="shared" si="186"/>
        <v>8.8603111271209983E-2</v>
      </c>
      <c r="E429" s="55">
        <f t="shared" si="186"/>
        <v>8.0550848873436415E-2</v>
      </c>
      <c r="F429" s="55">
        <f t="shared" si="186"/>
        <v>7.5686039333716593E-2</v>
      </c>
      <c r="G429" s="55">
        <f t="shared" si="186"/>
        <v>8.2041883343241181E-2</v>
      </c>
      <c r="H429" s="55">
        <f t="shared" si="186"/>
        <v>8.2295194222846479E-2</v>
      </c>
      <c r="I429" s="55">
        <f t="shared" si="186"/>
        <v>7.4303313937071666E-2</v>
      </c>
      <c r="J429" s="55">
        <f t="shared" si="186"/>
        <v>7.7917693149191239E-2</v>
      </c>
      <c r="K429" s="55">
        <f t="shared" si="186"/>
        <v>8.537578617210223E-2</v>
      </c>
      <c r="L429" s="55">
        <f t="shared" si="186"/>
        <v>7.8693669752204348E-2</v>
      </c>
      <c r="M429" s="55">
        <f t="shared" si="186"/>
        <v>8.0429558564145978E-2</v>
      </c>
      <c r="N429" s="55">
        <f t="shared" si="186"/>
        <v>8.0810926533900193E-2</v>
      </c>
    </row>
    <row r="430" spans="1:14" x14ac:dyDescent="0.2">
      <c r="A430" s="62" t="s">
        <v>46</v>
      </c>
      <c r="B430" s="55">
        <f t="shared" si="186"/>
        <v>1.3548826216586681E-3</v>
      </c>
      <c r="C430" s="55">
        <f t="shared" si="186"/>
        <v>1.528671475929993E-3</v>
      </c>
      <c r="D430" s="55">
        <f t="shared" si="186"/>
        <v>1.6265764171549063E-3</v>
      </c>
      <c r="E430" s="55">
        <f t="shared" si="186"/>
        <v>1.3856462720737276E-3</v>
      </c>
      <c r="F430" s="55">
        <f t="shared" si="186"/>
        <v>1.114934379083256E-3</v>
      </c>
      <c r="G430" s="55">
        <f t="shared" si="186"/>
        <v>8.7709653189230847E-4</v>
      </c>
      <c r="H430" s="55">
        <f t="shared" si="186"/>
        <v>1.2463899032915456E-3</v>
      </c>
      <c r="I430" s="55">
        <f t="shared" si="186"/>
        <v>1.1816175440641432E-3</v>
      </c>
      <c r="J430" s="55">
        <f t="shared" si="186"/>
        <v>1.5309289907130097E-3</v>
      </c>
      <c r="K430" s="55">
        <f t="shared" si="186"/>
        <v>1.7057209952624386E-3</v>
      </c>
      <c r="L430" s="55">
        <f t="shared" si="186"/>
        <v>1.738105159391104E-3</v>
      </c>
      <c r="M430" s="55">
        <f t="shared" si="186"/>
        <v>1.4299836138486747E-3</v>
      </c>
      <c r="N430" s="55">
        <f t="shared" si="186"/>
        <v>1.3985563403916177E-3</v>
      </c>
    </row>
    <row r="431" spans="1:14" x14ac:dyDescent="0.2">
      <c r="A431" s="61" t="s">
        <v>47</v>
      </c>
      <c r="B431" s="54">
        <f t="shared" si="186"/>
        <v>0.33835320843194888</v>
      </c>
      <c r="C431" s="54">
        <f t="shared" si="186"/>
        <v>0.34424443833897678</v>
      </c>
      <c r="D431" s="54">
        <f t="shared" si="186"/>
        <v>0.33217883534424458</v>
      </c>
      <c r="E431" s="54">
        <f t="shared" si="186"/>
        <v>0.33995992972081962</v>
      </c>
      <c r="F431" s="54">
        <f t="shared" si="186"/>
        <v>0.3370433199254686</v>
      </c>
      <c r="G431" s="54">
        <f t="shared" si="186"/>
        <v>0.36531119913830362</v>
      </c>
      <c r="H431" s="54">
        <f t="shared" si="186"/>
        <v>0.35049503866359283</v>
      </c>
      <c r="I431" s="54">
        <f t="shared" si="186"/>
        <v>0.37799106918870834</v>
      </c>
      <c r="J431" s="54">
        <f t="shared" si="186"/>
        <v>0.3496695924298277</v>
      </c>
      <c r="K431" s="54">
        <f t="shared" si="186"/>
        <v>0.3622398956135488</v>
      </c>
      <c r="L431" s="54">
        <f t="shared" si="186"/>
        <v>0.35362077588270258</v>
      </c>
      <c r="M431" s="54">
        <f t="shared" si="186"/>
        <v>0.35578792110057661</v>
      </c>
      <c r="N431" s="54">
        <f t="shared" si="186"/>
        <v>0.35125000432998094</v>
      </c>
    </row>
    <row r="432" spans="1:14" x14ac:dyDescent="0.2">
      <c r="A432" s="61" t="s">
        <v>61</v>
      </c>
      <c r="B432" s="54">
        <f t="shared" si="186"/>
        <v>3.3051487016367426E-3</v>
      </c>
      <c r="C432" s="54">
        <f t="shared" si="186"/>
        <v>3.520804654274152E-3</v>
      </c>
      <c r="D432" s="54">
        <f t="shared" si="186"/>
        <v>3.3347735854677126E-3</v>
      </c>
      <c r="E432" s="54">
        <f t="shared" si="186"/>
        <v>3.0437395146854888E-3</v>
      </c>
      <c r="F432" s="54">
        <f t="shared" si="186"/>
        <v>3.4695415058269173E-3</v>
      </c>
      <c r="G432" s="54">
        <f t="shared" si="186"/>
        <v>2.9970088459127658E-3</v>
      </c>
      <c r="H432" s="54">
        <f t="shared" si="186"/>
        <v>3.1835419409762312E-3</v>
      </c>
      <c r="I432" s="54">
        <f t="shared" si="186"/>
        <v>3.2135575994411041E-3</v>
      </c>
      <c r="J432" s="54">
        <f t="shared" si="186"/>
        <v>3.5496967085299558E-3</v>
      </c>
      <c r="K432" s="54">
        <f t="shared" si="186"/>
        <v>4.3511485127792245E-3</v>
      </c>
      <c r="L432" s="54">
        <f t="shared" si="186"/>
        <v>3.9997655878344484E-3</v>
      </c>
      <c r="M432" s="54">
        <f t="shared" si="186"/>
        <v>3.8779405491222376E-3</v>
      </c>
      <c r="N432" s="54">
        <f t="shared" si="186"/>
        <v>3.5101412006261941E-3</v>
      </c>
    </row>
    <row r="433" spans="1:17" ht="12.75" thickBot="1" x14ac:dyDescent="0.25">
      <c r="A433" s="63" t="s">
        <v>48</v>
      </c>
      <c r="B433" s="56">
        <f t="shared" si="186"/>
        <v>1</v>
      </c>
      <c r="C433" s="56">
        <f t="shared" si="186"/>
        <v>1</v>
      </c>
      <c r="D433" s="56">
        <f t="shared" si="186"/>
        <v>1</v>
      </c>
      <c r="E433" s="56">
        <f t="shared" si="186"/>
        <v>1</v>
      </c>
      <c r="F433" s="56">
        <f t="shared" si="186"/>
        <v>1</v>
      </c>
      <c r="G433" s="56">
        <f t="shared" si="186"/>
        <v>1</v>
      </c>
      <c r="H433" s="56">
        <f t="shared" si="186"/>
        <v>1</v>
      </c>
      <c r="I433" s="56">
        <f t="shared" si="186"/>
        <v>1</v>
      </c>
      <c r="J433" s="56">
        <f t="shared" si="186"/>
        <v>1</v>
      </c>
      <c r="K433" s="56">
        <f t="shared" si="186"/>
        <v>1</v>
      </c>
      <c r="L433" s="56">
        <f t="shared" si="186"/>
        <v>1</v>
      </c>
      <c r="M433" s="56">
        <f t="shared" si="186"/>
        <v>1</v>
      </c>
      <c r="N433" s="56">
        <f t="shared" si="186"/>
        <v>1</v>
      </c>
    </row>
    <row r="434" spans="1:17" ht="12.75" thickTop="1" x14ac:dyDescent="0.2">
      <c r="A434" s="64" t="s">
        <v>69</v>
      </c>
    </row>
    <row r="437" spans="1:17" x14ac:dyDescent="0.2">
      <c r="A437" s="114" t="s">
        <v>123</v>
      </c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</row>
    <row r="438" spans="1:17" x14ac:dyDescent="0.2">
      <c r="A438" s="60"/>
      <c r="B438" s="39" t="s">
        <v>38</v>
      </c>
      <c r="C438" s="39" t="s">
        <v>39</v>
      </c>
      <c r="D438" s="39" t="s">
        <v>40</v>
      </c>
      <c r="E438" s="39" t="s">
        <v>37</v>
      </c>
      <c r="F438" s="39" t="s">
        <v>41</v>
      </c>
      <c r="G438" s="39" t="s">
        <v>42</v>
      </c>
      <c r="H438" s="39" t="s">
        <v>50</v>
      </c>
      <c r="I438" s="39" t="s">
        <v>51</v>
      </c>
      <c r="J438" s="39" t="s">
        <v>52</v>
      </c>
      <c r="K438" s="39" t="s">
        <v>53</v>
      </c>
      <c r="L438" s="39" t="s">
        <v>55</v>
      </c>
      <c r="M438" s="39" t="s">
        <v>56</v>
      </c>
      <c r="N438" s="39" t="s">
        <v>48</v>
      </c>
      <c r="P438" s="35"/>
    </row>
    <row r="439" spans="1:17" x14ac:dyDescent="0.2">
      <c r="A439" s="61" t="s">
        <v>43</v>
      </c>
      <c r="B439" s="40">
        <v>42726.662960003923</v>
      </c>
      <c r="C439" s="40">
        <v>44370.766203526968</v>
      </c>
      <c r="D439" s="40">
        <v>44637.432446309576</v>
      </c>
      <c r="E439" s="40">
        <v>45440.430843973911</v>
      </c>
      <c r="F439" s="40">
        <v>45599.854083005579</v>
      </c>
      <c r="G439" s="40">
        <v>45827.322674501891</v>
      </c>
      <c r="H439" s="40">
        <v>46515</v>
      </c>
      <c r="I439" s="40">
        <v>47852</v>
      </c>
      <c r="J439" s="40">
        <v>43417</v>
      </c>
      <c r="K439" s="40">
        <v>47005</v>
      </c>
      <c r="L439" s="40">
        <v>44120</v>
      </c>
      <c r="M439" s="40">
        <v>50580</v>
      </c>
      <c r="N439" s="40">
        <f>N461/N450</f>
        <v>45741.493289799269</v>
      </c>
      <c r="P439" s="32"/>
      <c r="Q439" s="32"/>
    </row>
    <row r="440" spans="1:17" x14ac:dyDescent="0.2">
      <c r="A440" s="61" t="s">
        <v>44</v>
      </c>
      <c r="B440" s="40">
        <v>154801.67177260882</v>
      </c>
      <c r="C440" s="40">
        <v>158436.34710350016</v>
      </c>
      <c r="D440" s="40">
        <v>160534.48467400583</v>
      </c>
      <c r="E440" s="40">
        <v>163422.39571409867</v>
      </c>
      <c r="F440" s="40">
        <v>163995.74696036027</v>
      </c>
      <c r="G440" s="40">
        <v>164813.8171564744</v>
      </c>
      <c r="H440" s="40">
        <v>155615</v>
      </c>
      <c r="I440" s="40">
        <v>148906</v>
      </c>
      <c r="J440" s="40">
        <v>162673</v>
      </c>
      <c r="K440" s="40">
        <v>155500</v>
      </c>
      <c r="L440" s="40">
        <v>164490</v>
      </c>
      <c r="M440" s="40">
        <v>179265</v>
      </c>
      <c r="N440" s="40">
        <f t="shared" ref="N440:N445" si="187">N462/N451</f>
        <v>161102.12154273433</v>
      </c>
      <c r="P440" s="32"/>
      <c r="Q440" s="32"/>
    </row>
    <row r="441" spans="1:17" x14ac:dyDescent="0.2">
      <c r="A441" s="62" t="s">
        <v>45</v>
      </c>
      <c r="B441" s="41">
        <v>8549.4929847173007</v>
      </c>
      <c r="C441" s="41">
        <v>8904.1222024623385</v>
      </c>
      <c r="D441" s="41">
        <v>8944.9777834295637</v>
      </c>
      <c r="E441" s="41">
        <v>9105.8921199760607</v>
      </c>
      <c r="F441" s="41">
        <v>9137.8392381938465</v>
      </c>
      <c r="G441" s="41">
        <v>9183.4220906531573</v>
      </c>
      <c r="H441" s="66">
        <v>9645</v>
      </c>
      <c r="I441" s="66">
        <f>[1]CONSOLIDADO!$O$33</f>
        <v>10730</v>
      </c>
      <c r="J441" s="41">
        <v>16173</v>
      </c>
      <c r="K441" s="41">
        <v>13130</v>
      </c>
      <c r="L441" s="41">
        <v>12880</v>
      </c>
      <c r="M441" s="41">
        <v>13170</v>
      </c>
      <c r="N441" s="41">
        <f t="shared" si="187"/>
        <v>10755.116645826107</v>
      </c>
      <c r="P441" s="32"/>
      <c r="Q441" s="32"/>
    </row>
    <row r="442" spans="1:17" x14ac:dyDescent="0.2">
      <c r="A442" s="62" t="s">
        <v>46</v>
      </c>
      <c r="B442" s="41">
        <v>5179.4041365566227</v>
      </c>
      <c r="C442" s="41">
        <v>5352.8083144813854</v>
      </c>
      <c r="D442" s="41">
        <v>5397.7588811569794</v>
      </c>
      <c r="E442" s="41">
        <v>5494.8610551621914</v>
      </c>
      <c r="F442" s="41">
        <v>5514.1392294922462</v>
      </c>
      <c r="G442" s="41">
        <v>5541.6457535605905</v>
      </c>
      <c r="H442" s="41">
        <v>6210</v>
      </c>
      <c r="I442" s="41">
        <f>+[1]CONSOLIDADO!$O$34</f>
        <v>7320</v>
      </c>
      <c r="J442" s="41">
        <v>9425</v>
      </c>
      <c r="K442" s="41">
        <v>8400</v>
      </c>
      <c r="L442" s="41">
        <v>6450</v>
      </c>
      <c r="M442" s="41">
        <v>8200</v>
      </c>
      <c r="N442" s="41">
        <f t="shared" si="187"/>
        <v>6680.266936955496</v>
      </c>
      <c r="P442" s="32"/>
      <c r="Q442" s="32"/>
    </row>
    <row r="443" spans="1:17" x14ac:dyDescent="0.2">
      <c r="A443" s="61" t="s">
        <v>47</v>
      </c>
      <c r="B443" s="40">
        <v>139175.78952891642</v>
      </c>
      <c r="C443" s="40">
        <v>144531.21284382793</v>
      </c>
      <c r="D443" s="40">
        <v>145399.83871603149</v>
      </c>
      <c r="E443" s="40">
        <v>148015.48731208505</v>
      </c>
      <c r="F443" s="40">
        <v>148534.78495024276</v>
      </c>
      <c r="G443" s="40">
        <v>149275.7302668514</v>
      </c>
      <c r="H443" s="40">
        <v>155305</v>
      </c>
      <c r="I443" s="40">
        <v>155615</v>
      </c>
      <c r="J443" s="40">
        <v>153511</v>
      </c>
      <c r="K443" s="40">
        <v>151050</v>
      </c>
      <c r="L443" s="40">
        <v>152500</v>
      </c>
      <c r="M443" s="40">
        <v>161138</v>
      </c>
      <c r="N443" s="40">
        <f t="shared" si="187"/>
        <v>150824.57422671278</v>
      </c>
      <c r="P443" s="32"/>
      <c r="Q443" s="32"/>
    </row>
    <row r="444" spans="1:17" x14ac:dyDescent="0.2">
      <c r="A444" s="61" t="s">
        <v>61</v>
      </c>
      <c r="B444" s="40">
        <v>7584.7914679165933</v>
      </c>
      <c r="C444" s="40">
        <v>7876.6509156230713</v>
      </c>
      <c r="D444" s="40">
        <v>7923.9892215640775</v>
      </c>
      <c r="E444" s="40">
        <v>8066.5366374728856</v>
      </c>
      <c r="F444" s="40">
        <v>8094.8372801963042</v>
      </c>
      <c r="G444" s="40">
        <v>8135.217261043751</v>
      </c>
      <c r="H444" s="40">
        <v>8275</v>
      </c>
      <c r="I444" s="40">
        <v>9473</v>
      </c>
      <c r="J444" s="40">
        <v>11879</v>
      </c>
      <c r="K444" s="40">
        <v>11100</v>
      </c>
      <c r="L444" s="40">
        <v>12650</v>
      </c>
      <c r="M444" s="40">
        <v>10573</v>
      </c>
      <c r="N444" s="40">
        <f t="shared" si="187"/>
        <v>9295.6144737800969</v>
      </c>
      <c r="P444" s="32"/>
      <c r="Q444" s="32"/>
    </row>
    <row r="445" spans="1:17" ht="12.75" thickBot="1" x14ac:dyDescent="0.25">
      <c r="A445" s="63" t="s">
        <v>49</v>
      </c>
      <c r="B445" s="42">
        <f>B467/B456</f>
        <v>40845.08218234533</v>
      </c>
      <c r="C445" s="42">
        <f t="shared" ref="C445:M445" si="188">C467/C456</f>
        <v>42737.786488569727</v>
      </c>
      <c r="D445" s="42">
        <f t="shared" si="188"/>
        <v>44411.828196734212</v>
      </c>
      <c r="E445" s="42">
        <f t="shared" si="188"/>
        <v>42023.709572938482</v>
      </c>
      <c r="F445" s="42">
        <f t="shared" si="188"/>
        <v>47404.062904284896</v>
      </c>
      <c r="G445" s="42">
        <f t="shared" si="188"/>
        <v>46172.332986324342</v>
      </c>
      <c r="H445" s="42">
        <f t="shared" si="188"/>
        <v>46056.421263299773</v>
      </c>
      <c r="I445" s="42">
        <f t="shared" si="188"/>
        <v>50322.39716253215</v>
      </c>
      <c r="J445" s="42">
        <f t="shared" si="188"/>
        <v>49135.1850193715</v>
      </c>
      <c r="K445" s="42">
        <f t="shared" si="188"/>
        <v>49705.697925992245</v>
      </c>
      <c r="L445" s="42">
        <f t="shared" si="188"/>
        <v>49034.821819629702</v>
      </c>
      <c r="M445" s="42">
        <f t="shared" si="188"/>
        <v>53513.531812420784</v>
      </c>
      <c r="N445" s="42">
        <f t="shared" si="187"/>
        <v>46879.752427254098</v>
      </c>
    </row>
    <row r="446" spans="1:17" ht="12.75" thickTop="1" x14ac:dyDescent="0.2">
      <c r="A446" s="64" t="s">
        <v>69</v>
      </c>
      <c r="B446" s="41"/>
      <c r="C446" s="58"/>
      <c r="D446" s="41"/>
      <c r="E446" s="41"/>
      <c r="F446" s="41"/>
      <c r="G446" s="43"/>
      <c r="H446" s="43"/>
      <c r="I446" s="43"/>
      <c r="J446" s="43"/>
      <c r="M446" s="43"/>
      <c r="N446" s="44"/>
    </row>
    <row r="448" spans="1:17" x14ac:dyDescent="0.2">
      <c r="A448" s="114" t="s">
        <v>124</v>
      </c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</row>
    <row r="449" spans="1:14" x14ac:dyDescent="0.2">
      <c r="A449" s="60"/>
      <c r="B449" s="39" t="s">
        <v>38</v>
      </c>
      <c r="C449" s="39" t="s">
        <v>39</v>
      </c>
      <c r="D449" s="39" t="s">
        <v>40</v>
      </c>
      <c r="E449" s="39" t="s">
        <v>37</v>
      </c>
      <c r="F449" s="39" t="s">
        <v>41</v>
      </c>
      <c r="G449" s="39" t="s">
        <v>42</v>
      </c>
      <c r="H449" s="39" t="s">
        <v>50</v>
      </c>
      <c r="I449" s="39" t="s">
        <v>51</v>
      </c>
      <c r="J449" s="39" t="s">
        <v>52</v>
      </c>
      <c r="K449" s="39" t="s">
        <v>53</v>
      </c>
      <c r="L449" s="39" t="s">
        <v>55</v>
      </c>
      <c r="M449" s="39" t="s">
        <v>56</v>
      </c>
      <c r="N449" s="39" t="s">
        <v>48</v>
      </c>
    </row>
    <row r="450" spans="1:14" x14ac:dyDescent="0.2">
      <c r="A450" s="61" t="s">
        <v>43</v>
      </c>
      <c r="B450" s="47">
        <v>90000</v>
      </c>
      <c r="C450" s="47">
        <v>102500</v>
      </c>
      <c r="D450" s="47">
        <v>109000</v>
      </c>
      <c r="E450" s="47">
        <v>108500</v>
      </c>
      <c r="F450" s="47">
        <v>105000</v>
      </c>
      <c r="G450" s="47">
        <v>102250</v>
      </c>
      <c r="H450" s="47">
        <v>102415</v>
      </c>
      <c r="I450" s="47">
        <f>+COTAS!I232</f>
        <v>105640</v>
      </c>
      <c r="J450" s="47">
        <f>+COTAS!J232</f>
        <v>105010</v>
      </c>
      <c r="K450" s="47">
        <v>118980</v>
      </c>
      <c r="L450" s="47">
        <f>COTAS!L232</f>
        <v>112300</v>
      </c>
      <c r="M450" s="47">
        <f>COTAS!M232</f>
        <v>112560</v>
      </c>
      <c r="N450" s="47">
        <f>SUM(B450:M450)</f>
        <v>1274155</v>
      </c>
    </row>
    <row r="451" spans="1:14" x14ac:dyDescent="0.2">
      <c r="A451" s="61" t="s">
        <v>44</v>
      </c>
      <c r="B451" s="100">
        <v>4250</v>
      </c>
      <c r="C451" s="100">
        <v>7700</v>
      </c>
      <c r="D451" s="100">
        <v>7750</v>
      </c>
      <c r="E451" s="47">
        <v>7900</v>
      </c>
      <c r="F451" s="47">
        <v>8000</v>
      </c>
      <c r="G451" s="47">
        <v>8750</v>
      </c>
      <c r="H451" s="47">
        <v>8630</v>
      </c>
      <c r="I451" s="47">
        <f>COTAS!I233</f>
        <v>9520</v>
      </c>
      <c r="J451" s="47">
        <f>COTAS!J233</f>
        <v>7710</v>
      </c>
      <c r="K451" s="47">
        <v>8970</v>
      </c>
      <c r="L451" s="47">
        <f>COTAS!L233</f>
        <v>7100</v>
      </c>
      <c r="M451" s="47">
        <f>COTAS!M233</f>
        <v>8550</v>
      </c>
      <c r="N451" s="47">
        <f t="shared" ref="N451:N456" si="189">SUM(B451:M451)</f>
        <v>94830</v>
      </c>
    </row>
    <row r="452" spans="1:14" x14ac:dyDescent="0.2">
      <c r="A452" s="62" t="s">
        <v>45</v>
      </c>
      <c r="B452" s="48">
        <v>72000</v>
      </c>
      <c r="C452" s="48">
        <v>85000</v>
      </c>
      <c r="D452" s="48">
        <v>90000</v>
      </c>
      <c r="E452" s="48">
        <v>115000</v>
      </c>
      <c r="F452" s="48">
        <v>82500</v>
      </c>
      <c r="G452" s="48">
        <v>87500</v>
      </c>
      <c r="H452" s="48">
        <v>95060</v>
      </c>
      <c r="I452" s="48">
        <f>COTAS!I234</f>
        <v>86290</v>
      </c>
      <c r="J452" s="48">
        <f>COTAS!J234</f>
        <v>83150</v>
      </c>
      <c r="K452" s="48">
        <v>93670</v>
      </c>
      <c r="L452" s="48">
        <f>COTAS!L234</f>
        <v>87600</v>
      </c>
      <c r="M452" s="48">
        <f>COTAS!M234</f>
        <v>77960</v>
      </c>
      <c r="N452" s="48">
        <f t="shared" si="189"/>
        <v>1055730</v>
      </c>
    </row>
    <row r="453" spans="1:14" x14ac:dyDescent="0.2">
      <c r="A453" s="62" t="s">
        <v>46</v>
      </c>
      <c r="B453" s="59">
        <v>2250</v>
      </c>
      <c r="C453" s="48">
        <v>2500</v>
      </c>
      <c r="D453" s="48">
        <v>2650</v>
      </c>
      <c r="E453" s="48">
        <v>3900</v>
      </c>
      <c r="F453" s="48">
        <v>7500</v>
      </c>
      <c r="G453" s="48">
        <v>4750</v>
      </c>
      <c r="H453" s="48">
        <v>5095</v>
      </c>
      <c r="I453" s="48">
        <f>COTAS!I236</f>
        <v>3870</v>
      </c>
      <c r="J453" s="48">
        <f>COTAS!J236</f>
        <v>3840</v>
      </c>
      <c r="K453" s="48">
        <v>7160</v>
      </c>
      <c r="L453" s="48">
        <f>COTAS!L236</f>
        <v>6350</v>
      </c>
      <c r="M453" s="48">
        <f>COTAS!M236</f>
        <v>4870</v>
      </c>
      <c r="N453" s="48">
        <f t="shared" si="189"/>
        <v>54735</v>
      </c>
    </row>
    <row r="454" spans="1:14" x14ac:dyDescent="0.2">
      <c r="A454" s="61" t="s">
        <v>47</v>
      </c>
      <c r="B454" s="47">
        <v>19000</v>
      </c>
      <c r="C454" s="47">
        <v>21000</v>
      </c>
      <c r="D454" s="47">
        <v>25500</v>
      </c>
      <c r="E454" s="47">
        <v>26500</v>
      </c>
      <c r="F454" s="47">
        <v>29500</v>
      </c>
      <c r="G454" s="47">
        <v>25750</v>
      </c>
      <c r="H454" s="47">
        <v>26815</v>
      </c>
      <c r="I454" s="47">
        <f>COTAS!I237</f>
        <v>29870</v>
      </c>
      <c r="J454" s="47">
        <f>COTAS!J237</f>
        <v>27060</v>
      </c>
      <c r="K454" s="47">
        <v>32950</v>
      </c>
      <c r="L454" s="47">
        <f>COTAS!L237</f>
        <v>32500</v>
      </c>
      <c r="M454" s="47">
        <f>COTAS!M237</f>
        <v>26750</v>
      </c>
      <c r="N454" s="47">
        <f t="shared" si="189"/>
        <v>323195</v>
      </c>
    </row>
    <row r="455" spans="1:14" x14ac:dyDescent="0.2">
      <c r="A455" s="61" t="s">
        <v>61</v>
      </c>
      <c r="B455" s="47">
        <v>3500</v>
      </c>
      <c r="C455" s="47">
        <v>6500</v>
      </c>
      <c r="D455" s="47">
        <v>5600</v>
      </c>
      <c r="E455" s="47">
        <v>6200</v>
      </c>
      <c r="F455" s="47">
        <v>6500</v>
      </c>
      <c r="G455" s="47">
        <v>6000</v>
      </c>
      <c r="H455" s="47">
        <v>6820</v>
      </c>
      <c r="I455" s="47">
        <f>COTAS!I238</f>
        <v>5870</v>
      </c>
      <c r="J455" s="47">
        <f>COTAS!J238</f>
        <v>5530</v>
      </c>
      <c r="K455" s="47">
        <v>6350</v>
      </c>
      <c r="L455" s="47">
        <f>COTAS!L238</f>
        <v>5300</v>
      </c>
      <c r="M455" s="47">
        <f>COTAS!M238</f>
        <v>6010</v>
      </c>
      <c r="N455" s="47">
        <f t="shared" si="189"/>
        <v>70180</v>
      </c>
    </row>
    <row r="456" spans="1:14" ht="12.75" thickBot="1" x14ac:dyDescent="0.25">
      <c r="A456" s="63" t="s">
        <v>48</v>
      </c>
      <c r="B456" s="49">
        <f t="shared" ref="B456:M456" si="190">SUM(B450:B455)</f>
        <v>191000</v>
      </c>
      <c r="C456" s="49">
        <f t="shared" si="190"/>
        <v>225200</v>
      </c>
      <c r="D456" s="49">
        <f t="shared" si="190"/>
        <v>240500</v>
      </c>
      <c r="E456" s="49">
        <f t="shared" si="190"/>
        <v>268000</v>
      </c>
      <c r="F456" s="49">
        <f>SUM(F450:F455)</f>
        <v>239000</v>
      </c>
      <c r="G456" s="49">
        <f t="shared" si="190"/>
        <v>235000</v>
      </c>
      <c r="H456" s="49">
        <f t="shared" si="190"/>
        <v>244835</v>
      </c>
      <c r="I456" s="49">
        <f t="shared" si="190"/>
        <v>241060</v>
      </c>
      <c r="J456" s="49">
        <f t="shared" si="190"/>
        <v>232300</v>
      </c>
      <c r="K456" s="49">
        <f t="shared" si="190"/>
        <v>268080</v>
      </c>
      <c r="L456" s="49">
        <f t="shared" si="190"/>
        <v>251150</v>
      </c>
      <c r="M456" s="49">
        <f t="shared" si="190"/>
        <v>236700</v>
      </c>
      <c r="N456" s="49">
        <f t="shared" si="189"/>
        <v>2872825</v>
      </c>
    </row>
    <row r="457" spans="1:14" ht="12.75" thickTop="1" x14ac:dyDescent="0.2">
      <c r="A457" s="64" t="s">
        <v>69</v>
      </c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</row>
    <row r="459" spans="1:14" x14ac:dyDescent="0.2">
      <c r="A459" s="115" t="s">
        <v>127</v>
      </c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</row>
    <row r="460" spans="1:14" x14ac:dyDescent="0.2">
      <c r="A460" s="60"/>
      <c r="B460" s="39" t="s">
        <v>38</v>
      </c>
      <c r="C460" s="39" t="s">
        <v>39</v>
      </c>
      <c r="D460" s="39" t="s">
        <v>40</v>
      </c>
      <c r="E460" s="39" t="s">
        <v>37</v>
      </c>
      <c r="F460" s="39" t="s">
        <v>41</v>
      </c>
      <c r="G460" s="39" t="s">
        <v>42</v>
      </c>
      <c r="H460" s="39" t="s">
        <v>50</v>
      </c>
      <c r="I460" s="39" t="s">
        <v>51</v>
      </c>
      <c r="J460" s="39" t="s">
        <v>52</v>
      </c>
      <c r="K460" s="39" t="s">
        <v>53</v>
      </c>
      <c r="L460" s="39" t="s">
        <v>55</v>
      </c>
      <c r="M460" s="39" t="s">
        <v>56</v>
      </c>
      <c r="N460" s="39" t="s">
        <v>48</v>
      </c>
    </row>
    <row r="461" spans="1:14" x14ac:dyDescent="0.2">
      <c r="A461" s="61" t="s">
        <v>43</v>
      </c>
      <c r="B461" s="40">
        <f t="shared" ref="B461:M466" si="191">B450*B439</f>
        <v>3845399666.400353</v>
      </c>
      <c r="C461" s="40">
        <f t="shared" si="191"/>
        <v>4548003535.8615141</v>
      </c>
      <c r="D461" s="40">
        <f t="shared" si="191"/>
        <v>4865480136.6477442</v>
      </c>
      <c r="E461" s="40">
        <f t="shared" si="191"/>
        <v>4930286746.5711689</v>
      </c>
      <c r="F461" s="40">
        <f t="shared" si="191"/>
        <v>4787984678.7155857</v>
      </c>
      <c r="G461" s="40">
        <f t="shared" si="191"/>
        <v>4685843743.4678183</v>
      </c>
      <c r="H461" s="40">
        <f t="shared" si="191"/>
        <v>4763833725</v>
      </c>
      <c r="I461" s="40">
        <f t="shared" si="191"/>
        <v>5055085280</v>
      </c>
      <c r="J461" s="40">
        <f t="shared" si="191"/>
        <v>4559219170</v>
      </c>
      <c r="K461" s="40">
        <f t="shared" si="191"/>
        <v>5592654900</v>
      </c>
      <c r="L461" s="40">
        <f t="shared" si="191"/>
        <v>4954676000</v>
      </c>
      <c r="M461" s="40">
        <f t="shared" si="191"/>
        <v>5693284800</v>
      </c>
      <c r="N461" s="40">
        <f t="shared" ref="N461:N466" si="192">SUM(B461:M461)</f>
        <v>58281752382.664185</v>
      </c>
    </row>
    <row r="462" spans="1:14" x14ac:dyDescent="0.2">
      <c r="A462" s="61" t="s">
        <v>44</v>
      </c>
      <c r="B462" s="40">
        <f t="shared" si="191"/>
        <v>657907105.03358746</v>
      </c>
      <c r="C462" s="40">
        <f t="shared" si="191"/>
        <v>1219959872.6969512</v>
      </c>
      <c r="D462" s="40">
        <f t="shared" si="191"/>
        <v>1244142256.2235451</v>
      </c>
      <c r="E462" s="40">
        <f t="shared" si="191"/>
        <v>1291036926.1413796</v>
      </c>
      <c r="F462" s="40">
        <f t="shared" si="191"/>
        <v>1311965975.6828821</v>
      </c>
      <c r="G462" s="40">
        <f t="shared" si="191"/>
        <v>1442120900.1191509</v>
      </c>
      <c r="H462" s="40">
        <f t="shared" si="191"/>
        <v>1342957450</v>
      </c>
      <c r="I462" s="40">
        <f t="shared" si="191"/>
        <v>1417585120</v>
      </c>
      <c r="J462" s="40">
        <f t="shared" si="191"/>
        <v>1254208830</v>
      </c>
      <c r="K462" s="40">
        <f t="shared" si="191"/>
        <v>1394835000</v>
      </c>
      <c r="L462" s="40">
        <f t="shared" si="191"/>
        <v>1167879000</v>
      </c>
      <c r="M462" s="40">
        <f t="shared" si="191"/>
        <v>1532715750</v>
      </c>
      <c r="N462" s="40">
        <f t="shared" si="192"/>
        <v>15277314185.897495</v>
      </c>
    </row>
    <row r="463" spans="1:14" x14ac:dyDescent="0.2">
      <c r="A463" s="62" t="s">
        <v>45</v>
      </c>
      <c r="B463" s="41">
        <f t="shared" si="191"/>
        <v>615563494.89964569</v>
      </c>
      <c r="C463" s="41">
        <f t="shared" si="191"/>
        <v>756850387.20929873</v>
      </c>
      <c r="D463" s="41">
        <f t="shared" si="191"/>
        <v>805048000.50866079</v>
      </c>
      <c r="E463" s="41">
        <f t="shared" si="191"/>
        <v>1047177593.7972469</v>
      </c>
      <c r="F463" s="41">
        <f t="shared" si="191"/>
        <v>753871737.15099239</v>
      </c>
      <c r="G463" s="41">
        <f t="shared" si="191"/>
        <v>803549432.93215132</v>
      </c>
      <c r="H463" s="41">
        <f t="shared" si="191"/>
        <v>916853700</v>
      </c>
      <c r="I463" s="41">
        <f t="shared" si="191"/>
        <v>925891700</v>
      </c>
      <c r="J463" s="41">
        <f t="shared" si="191"/>
        <v>1344784950</v>
      </c>
      <c r="K463" s="41">
        <f t="shared" si="191"/>
        <v>1229887100</v>
      </c>
      <c r="L463" s="41">
        <f t="shared" si="191"/>
        <v>1128288000</v>
      </c>
      <c r="M463" s="41">
        <f t="shared" si="191"/>
        <v>1026733200</v>
      </c>
      <c r="N463" s="41">
        <f t="shared" si="192"/>
        <v>11354499296.497995</v>
      </c>
    </row>
    <row r="464" spans="1:14" x14ac:dyDescent="0.2">
      <c r="A464" s="62" t="s">
        <v>46</v>
      </c>
      <c r="B464" s="41">
        <f t="shared" si="191"/>
        <v>11653659.307252401</v>
      </c>
      <c r="C464" s="41">
        <f t="shared" si="191"/>
        <v>13382020.786203463</v>
      </c>
      <c r="D464" s="41">
        <f t="shared" si="191"/>
        <v>14304061.035065996</v>
      </c>
      <c r="E464" s="41">
        <f t="shared" si="191"/>
        <v>21429958.115132548</v>
      </c>
      <c r="F464" s="41">
        <f t="shared" si="191"/>
        <v>41356044.221191846</v>
      </c>
      <c r="G464" s="41">
        <f t="shared" si="191"/>
        <v>26322817.329412803</v>
      </c>
      <c r="H464" s="41">
        <f t="shared" si="191"/>
        <v>31639950</v>
      </c>
      <c r="I464" s="41">
        <f t="shared" si="191"/>
        <v>28328400</v>
      </c>
      <c r="J464" s="41">
        <f t="shared" si="191"/>
        <v>36192000</v>
      </c>
      <c r="K464" s="41">
        <f t="shared" si="191"/>
        <v>60144000</v>
      </c>
      <c r="L464" s="41">
        <f t="shared" si="191"/>
        <v>40957500</v>
      </c>
      <c r="M464" s="41">
        <f t="shared" si="191"/>
        <v>39934000</v>
      </c>
      <c r="N464" s="41">
        <f t="shared" si="192"/>
        <v>365644410.79425907</v>
      </c>
    </row>
    <row r="465" spans="1:14" x14ac:dyDescent="0.2">
      <c r="A465" s="61" t="s">
        <v>47</v>
      </c>
      <c r="B465" s="40">
        <f t="shared" si="191"/>
        <v>2644340001.0494118</v>
      </c>
      <c r="C465" s="40">
        <f t="shared" si="191"/>
        <v>3035155469.7203865</v>
      </c>
      <c r="D465" s="40">
        <f t="shared" si="191"/>
        <v>3707695887.2588029</v>
      </c>
      <c r="E465" s="40">
        <f t="shared" si="191"/>
        <v>3922410413.7702541</v>
      </c>
      <c r="F465" s="40">
        <f t="shared" si="191"/>
        <v>4381776156.0321617</v>
      </c>
      <c r="G465" s="40">
        <f t="shared" si="191"/>
        <v>3843850054.3714237</v>
      </c>
      <c r="H465" s="40">
        <f t="shared" si="191"/>
        <v>4164503575</v>
      </c>
      <c r="I465" s="40">
        <f t="shared" si="191"/>
        <v>4648220050</v>
      </c>
      <c r="J465" s="40">
        <f t="shared" si="191"/>
        <v>4154007660</v>
      </c>
      <c r="K465" s="40">
        <f t="shared" si="191"/>
        <v>4977097500</v>
      </c>
      <c r="L465" s="40">
        <f t="shared" si="191"/>
        <v>4956250000</v>
      </c>
      <c r="M465" s="40">
        <f t="shared" si="191"/>
        <v>4310441500</v>
      </c>
      <c r="N465" s="40">
        <f t="shared" si="192"/>
        <v>48745748267.202438</v>
      </c>
    </row>
    <row r="466" spans="1:14" x14ac:dyDescent="0.2">
      <c r="A466" s="61" t="s">
        <v>61</v>
      </c>
      <c r="B466" s="40">
        <f t="shared" si="191"/>
        <v>26546770.137708075</v>
      </c>
      <c r="C466" s="40">
        <f t="shared" si="191"/>
        <v>51198230.951549962</v>
      </c>
      <c r="D466" s="40">
        <f t="shared" si="191"/>
        <v>44374339.640758835</v>
      </c>
      <c r="E466" s="40">
        <f t="shared" si="191"/>
        <v>50012527.152331889</v>
      </c>
      <c r="F466" s="40">
        <f t="shared" si="191"/>
        <v>52616442.321275979</v>
      </c>
      <c r="G466" s="40">
        <f t="shared" si="191"/>
        <v>48811303.566262506</v>
      </c>
      <c r="H466" s="40">
        <f t="shared" si="191"/>
        <v>56435500</v>
      </c>
      <c r="I466" s="40">
        <f t="shared" si="191"/>
        <v>55606510</v>
      </c>
      <c r="J466" s="40">
        <f t="shared" si="191"/>
        <v>65690870</v>
      </c>
      <c r="K466" s="40">
        <f t="shared" si="191"/>
        <v>70485000</v>
      </c>
      <c r="L466" s="40">
        <f t="shared" si="191"/>
        <v>67045000</v>
      </c>
      <c r="M466" s="40">
        <f t="shared" si="191"/>
        <v>63543730</v>
      </c>
      <c r="N466" s="40">
        <f t="shared" si="192"/>
        <v>652366223.76988721</v>
      </c>
    </row>
    <row r="467" spans="1:14" ht="12.75" thickBot="1" x14ac:dyDescent="0.25">
      <c r="A467" s="63" t="s">
        <v>48</v>
      </c>
      <c r="B467" s="42">
        <f t="shared" ref="B467:N467" si="193">SUM(B461:B466)</f>
        <v>7801410696.8279581</v>
      </c>
      <c r="C467" s="42">
        <f t="shared" si="193"/>
        <v>9624549517.2259026</v>
      </c>
      <c r="D467" s="42">
        <f t="shared" si="193"/>
        <v>10681044681.314577</v>
      </c>
      <c r="E467" s="42">
        <f t="shared" si="193"/>
        <v>11262354165.547514</v>
      </c>
      <c r="F467" s="42">
        <f t="shared" si="193"/>
        <v>11329571034.12409</v>
      </c>
      <c r="G467" s="42">
        <f t="shared" si="193"/>
        <v>10850498251.786221</v>
      </c>
      <c r="H467" s="42">
        <f t="shared" si="193"/>
        <v>11276223900</v>
      </c>
      <c r="I467" s="42">
        <f t="shared" si="193"/>
        <v>12130717060</v>
      </c>
      <c r="J467" s="42">
        <f t="shared" si="193"/>
        <v>11414103480</v>
      </c>
      <c r="K467" s="42">
        <f t="shared" si="193"/>
        <v>13325103500</v>
      </c>
      <c r="L467" s="42">
        <f t="shared" si="193"/>
        <v>12315095500</v>
      </c>
      <c r="M467" s="42">
        <f t="shared" si="193"/>
        <v>12666652980</v>
      </c>
      <c r="N467" s="42">
        <f t="shared" si="193"/>
        <v>134677324766.82626</v>
      </c>
    </row>
    <row r="468" spans="1:14" ht="12.75" thickTop="1" x14ac:dyDescent="0.2">
      <c r="A468" s="64" t="s">
        <v>69</v>
      </c>
      <c r="B468" s="57"/>
      <c r="C468" s="57"/>
      <c r="I468" s="51"/>
      <c r="J468" s="51"/>
      <c r="L468" s="51"/>
    </row>
    <row r="469" spans="1:14" x14ac:dyDescent="0.2">
      <c r="A469" s="64"/>
      <c r="H469" s="52"/>
    </row>
    <row r="470" spans="1:14" x14ac:dyDescent="0.2">
      <c r="A470" s="114" t="s">
        <v>128</v>
      </c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</row>
    <row r="471" spans="1:14" x14ac:dyDescent="0.2">
      <c r="A471" s="60"/>
      <c r="B471" s="39" t="s">
        <v>38</v>
      </c>
      <c r="C471" s="39" t="s">
        <v>39</v>
      </c>
      <c r="D471" s="39" t="s">
        <v>40</v>
      </c>
      <c r="E471" s="39" t="s">
        <v>37</v>
      </c>
      <c r="F471" s="39" t="s">
        <v>41</v>
      </c>
      <c r="G471" s="39" t="s">
        <v>42</v>
      </c>
      <c r="H471" s="39" t="s">
        <v>50</v>
      </c>
      <c r="I471" s="39" t="s">
        <v>51</v>
      </c>
      <c r="J471" s="39" t="s">
        <v>52</v>
      </c>
      <c r="K471" s="39" t="s">
        <v>53</v>
      </c>
      <c r="L471" s="39" t="s">
        <v>55</v>
      </c>
      <c r="M471" s="39" t="s">
        <v>56</v>
      </c>
      <c r="N471" s="39" t="s">
        <v>48</v>
      </c>
    </row>
    <row r="472" spans="1:14" x14ac:dyDescent="0.2">
      <c r="A472" s="61" t="s">
        <v>43</v>
      </c>
      <c r="B472" s="53">
        <f t="shared" ref="B472:C478" si="194">B461/B$467</f>
        <v>0.4929108100877046</v>
      </c>
      <c r="C472" s="53">
        <f t="shared" si="194"/>
        <v>0.47254196445470537</v>
      </c>
      <c r="D472" s="53">
        <f t="shared" ref="D472:E478" si="195">D461/D$467</f>
        <v>0.4555247433015065</v>
      </c>
      <c r="E472" s="53">
        <f t="shared" si="195"/>
        <v>0.43776697785382468</v>
      </c>
      <c r="F472" s="53">
        <f t="shared" ref="F472:G478" si="196">F461/F$467</f>
        <v>0.42260952901874393</v>
      </c>
      <c r="G472" s="53">
        <f t="shared" si="196"/>
        <v>0.43185516782111177</v>
      </c>
      <c r="H472" s="53">
        <f t="shared" ref="H472:J478" si="197">H461/H$467</f>
        <v>0.42246711019989591</v>
      </c>
      <c r="I472" s="53">
        <f t="shared" si="197"/>
        <v>0.41671776326139126</v>
      </c>
      <c r="J472" s="53">
        <f t="shared" ref="J472:L477" si="198">J461/J$467</f>
        <v>0.39943734328226016</v>
      </c>
      <c r="K472" s="53">
        <f t="shared" si="198"/>
        <v>0.4197081771259788</v>
      </c>
      <c r="L472" s="53">
        <f t="shared" si="198"/>
        <v>0.40232542248657349</v>
      </c>
      <c r="M472" s="53">
        <f t="shared" ref="M472:M478" si="199">M461/M$467</f>
        <v>0.44947033829610766</v>
      </c>
      <c r="N472" s="53">
        <f t="shared" ref="N472:N478" si="200">N461/N$467</f>
        <v>0.43275104018861649</v>
      </c>
    </row>
    <row r="473" spans="1:14" x14ac:dyDescent="0.2">
      <c r="A473" s="61" t="s">
        <v>44</v>
      </c>
      <c r="B473" s="53">
        <f t="shared" si="194"/>
        <v>8.4331812617055468E-2</v>
      </c>
      <c r="C473" s="53">
        <f t="shared" si="194"/>
        <v>0.12675501024889338</v>
      </c>
      <c r="D473" s="53">
        <f t="shared" si="195"/>
        <v>0.11648132681253996</v>
      </c>
      <c r="E473" s="53">
        <f t="shared" si="195"/>
        <v>0.11463295392456845</v>
      </c>
      <c r="F473" s="53">
        <f t="shared" si="196"/>
        <v>0.11580014563051924</v>
      </c>
      <c r="G473" s="53">
        <f t="shared" si="196"/>
        <v>0.13290826528466076</v>
      </c>
      <c r="H473" s="53">
        <f t="shared" si="197"/>
        <v>0.1190963803051126</v>
      </c>
      <c r="I473" s="53">
        <f t="shared" si="197"/>
        <v>0.11685913643756192</v>
      </c>
      <c r="J473" s="53">
        <f t="shared" si="198"/>
        <v>0.1098823777266123</v>
      </c>
      <c r="K473" s="53">
        <f t="shared" si="198"/>
        <v>0.10467723571527981</v>
      </c>
      <c r="L473" s="53">
        <f t="shared" si="198"/>
        <v>9.4833125735809362E-2</v>
      </c>
      <c r="M473" s="53">
        <f t="shared" si="199"/>
        <v>0.12100400574801252</v>
      </c>
      <c r="N473" s="53">
        <f t="shared" si="200"/>
        <v>0.11343642452319193</v>
      </c>
    </row>
    <row r="474" spans="1:14" x14ac:dyDescent="0.2">
      <c r="A474" s="62" t="s">
        <v>45</v>
      </c>
      <c r="B474" s="55">
        <f t="shared" si="194"/>
        <v>7.8904126294739599E-2</v>
      </c>
      <c r="C474" s="55">
        <f t="shared" si="194"/>
        <v>7.8637486965462342E-2</v>
      </c>
      <c r="D474" s="55">
        <f t="shared" si="195"/>
        <v>7.5371653665770352E-2</v>
      </c>
      <c r="E474" s="55">
        <f t="shared" si="195"/>
        <v>9.298034659579886E-2</v>
      </c>
      <c r="F474" s="55">
        <f t="shared" si="196"/>
        <v>6.6540183638053835E-2</v>
      </c>
      <c r="G474" s="55">
        <f t="shared" si="196"/>
        <v>7.4056454762330401E-2</v>
      </c>
      <c r="H474" s="55">
        <f t="shared" si="197"/>
        <v>8.1308575293543087E-2</v>
      </c>
      <c r="I474" s="55">
        <f t="shared" si="197"/>
        <v>7.6326213481068536E-2</v>
      </c>
      <c r="J474" s="55">
        <f t="shared" si="198"/>
        <v>0.1178178340818757</v>
      </c>
      <c r="K474" s="55">
        <f t="shared" si="198"/>
        <v>9.229850259699672E-2</v>
      </c>
      <c r="L474" s="55">
        <f t="shared" si="198"/>
        <v>9.1618290739198902E-2</v>
      </c>
      <c r="M474" s="55">
        <f t="shared" si="199"/>
        <v>8.1057971795797948E-2</v>
      </c>
      <c r="N474" s="55">
        <f t="shared" si="200"/>
        <v>8.4308916264535405E-2</v>
      </c>
    </row>
    <row r="475" spans="1:14" x14ac:dyDescent="0.2">
      <c r="A475" s="62" t="s">
        <v>46</v>
      </c>
      <c r="B475" s="55">
        <f t="shared" si="194"/>
        <v>1.4937887210566625E-3</v>
      </c>
      <c r="C475" s="55">
        <f t="shared" si="194"/>
        <v>1.3904048976268949E-3</v>
      </c>
      <c r="D475" s="55">
        <f t="shared" si="195"/>
        <v>1.3392005615414683E-3</v>
      </c>
      <c r="E475" s="55">
        <f t="shared" si="195"/>
        <v>1.9027956144984845E-3</v>
      </c>
      <c r="F475" s="55">
        <f t="shared" si="196"/>
        <v>3.6502744981808709E-3</v>
      </c>
      <c r="G475" s="55">
        <f t="shared" si="196"/>
        <v>2.4259547090456895E-3</v>
      </c>
      <c r="H475" s="55">
        <f t="shared" si="197"/>
        <v>2.8058994110608249E-3</v>
      </c>
      <c r="I475" s="55">
        <f t="shared" si="197"/>
        <v>2.335261787071967E-3</v>
      </c>
      <c r="J475" s="55">
        <f t="shared" si="198"/>
        <v>3.170814077813144E-3</v>
      </c>
      <c r="K475" s="55">
        <f t="shared" si="198"/>
        <v>4.5135859545105969E-3</v>
      </c>
      <c r="L475" s="55">
        <f t="shared" si="198"/>
        <v>3.3257963772997134E-3</v>
      </c>
      <c r="M475" s="55">
        <f t="shared" si="199"/>
        <v>3.1526876170882515E-3</v>
      </c>
      <c r="N475" s="55">
        <f t="shared" si="200"/>
        <v>2.7149663941373795E-3</v>
      </c>
    </row>
    <row r="476" spans="1:14" x14ac:dyDescent="0.2">
      <c r="A476" s="61" t="s">
        <v>47</v>
      </c>
      <c r="B476" s="54">
        <f t="shared" si="194"/>
        <v>0.33895664563905042</v>
      </c>
      <c r="C476" s="54">
        <f t="shared" si="194"/>
        <v>0.31535558773822109</v>
      </c>
      <c r="D476" s="54">
        <f t="shared" si="195"/>
        <v>0.34712858132173602</v>
      </c>
      <c r="E476" s="54">
        <f t="shared" si="195"/>
        <v>0.3482762445678752</v>
      </c>
      <c r="F476" s="54">
        <f t="shared" si="196"/>
        <v>0.38675569823733619</v>
      </c>
      <c r="G476" s="54">
        <f t="shared" si="196"/>
        <v>0.35425562634772512</v>
      </c>
      <c r="H476" s="54">
        <f t="shared" si="197"/>
        <v>0.36931721220966535</v>
      </c>
      <c r="I476" s="54">
        <f t="shared" si="197"/>
        <v>0.38317768249060125</v>
      </c>
      <c r="J476" s="54">
        <f t="shared" si="198"/>
        <v>0.36393639389013144</v>
      </c>
      <c r="K476" s="54">
        <f t="shared" si="198"/>
        <v>0.3735128586430867</v>
      </c>
      <c r="L476" s="54">
        <f t="shared" si="198"/>
        <v>0.40245323310728692</v>
      </c>
      <c r="M476" s="54">
        <f t="shared" si="199"/>
        <v>0.34029838085925046</v>
      </c>
      <c r="N476" s="54">
        <f t="shared" si="200"/>
        <v>0.36194473235638175</v>
      </c>
    </row>
    <row r="477" spans="1:14" x14ac:dyDescent="0.2">
      <c r="A477" s="61" t="s">
        <v>61</v>
      </c>
      <c r="B477" s="54">
        <f t="shared" si="194"/>
        <v>3.4028166403932501E-3</v>
      </c>
      <c r="C477" s="54">
        <f t="shared" si="194"/>
        <v>5.3195456950910778E-3</v>
      </c>
      <c r="D477" s="54">
        <f t="shared" si="195"/>
        <v>4.1544943369057636E-3</v>
      </c>
      <c r="E477" s="54">
        <f t="shared" si="195"/>
        <v>4.440681443434305E-3</v>
      </c>
      <c r="F477" s="54">
        <f t="shared" si="196"/>
        <v>4.6441689771658558E-3</v>
      </c>
      <c r="G477" s="54">
        <f t="shared" si="196"/>
        <v>4.498531075126171E-3</v>
      </c>
      <c r="H477" s="54">
        <f t="shared" si="197"/>
        <v>5.0048225807222575E-3</v>
      </c>
      <c r="I477" s="54">
        <f t="shared" si="197"/>
        <v>4.5839425423050799E-3</v>
      </c>
      <c r="J477" s="54">
        <f t="shared" si="198"/>
        <v>5.7552369413072816E-3</v>
      </c>
      <c r="K477" s="54">
        <f t="shared" si="198"/>
        <v>5.2896399641473701E-3</v>
      </c>
      <c r="L477" s="54">
        <f t="shared" si="198"/>
        <v>5.4441315538316373E-3</v>
      </c>
      <c r="M477" s="54">
        <f t="shared" si="199"/>
        <v>5.016615683743157E-3</v>
      </c>
      <c r="N477" s="54">
        <f t="shared" si="200"/>
        <v>4.8439202731370128E-3</v>
      </c>
    </row>
    <row r="478" spans="1:14" ht="12.75" thickBot="1" x14ac:dyDescent="0.25">
      <c r="A478" s="63" t="s">
        <v>48</v>
      </c>
      <c r="B478" s="56">
        <f t="shared" si="194"/>
        <v>1</v>
      </c>
      <c r="C478" s="56">
        <f t="shared" si="194"/>
        <v>1</v>
      </c>
      <c r="D478" s="56">
        <f t="shared" si="195"/>
        <v>1</v>
      </c>
      <c r="E478" s="56">
        <f t="shared" si="195"/>
        <v>1</v>
      </c>
      <c r="F478" s="56">
        <f t="shared" si="196"/>
        <v>1</v>
      </c>
      <c r="G478" s="56">
        <f t="shared" si="196"/>
        <v>1</v>
      </c>
      <c r="H478" s="56">
        <f t="shared" si="197"/>
        <v>1</v>
      </c>
      <c r="I478" s="56">
        <f t="shared" si="197"/>
        <v>1</v>
      </c>
      <c r="J478" s="56">
        <f t="shared" si="197"/>
        <v>1</v>
      </c>
      <c r="K478" s="56">
        <f>K467/K$467</f>
        <v>1</v>
      </c>
      <c r="L478" s="56">
        <f>L467/L$467</f>
        <v>1</v>
      </c>
      <c r="M478" s="56">
        <f t="shared" si="199"/>
        <v>1</v>
      </c>
      <c r="N478" s="56">
        <f t="shared" si="200"/>
        <v>1</v>
      </c>
    </row>
    <row r="479" spans="1:14" ht="12.75" thickTop="1" x14ac:dyDescent="0.2">
      <c r="A479" s="64" t="s">
        <v>69</v>
      </c>
    </row>
    <row r="482" spans="1:14" x14ac:dyDescent="0.2">
      <c r="A482" s="114" t="s">
        <v>133</v>
      </c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</row>
    <row r="483" spans="1:14" x14ac:dyDescent="0.2">
      <c r="A483" s="60"/>
      <c r="B483" s="39" t="s">
        <v>38</v>
      </c>
      <c r="C483" s="39" t="s">
        <v>39</v>
      </c>
      <c r="D483" s="39" t="s">
        <v>40</v>
      </c>
      <c r="E483" s="39" t="s">
        <v>37</v>
      </c>
      <c r="F483" s="39" t="s">
        <v>41</v>
      </c>
      <c r="G483" s="39" t="s">
        <v>42</v>
      </c>
      <c r="H483" s="39" t="s">
        <v>50</v>
      </c>
      <c r="I483" s="39" t="s">
        <v>51</v>
      </c>
      <c r="J483" s="39" t="s">
        <v>52</v>
      </c>
      <c r="K483" s="39" t="s">
        <v>53</v>
      </c>
      <c r="L483" s="39" t="s">
        <v>55</v>
      </c>
      <c r="M483" s="39" t="s">
        <v>56</v>
      </c>
      <c r="N483" s="39" t="s">
        <v>48</v>
      </c>
    </row>
    <row r="484" spans="1:14" x14ac:dyDescent="0.2">
      <c r="A484" s="61" t="s">
        <v>43</v>
      </c>
      <c r="B484" s="40">
        <v>43480</v>
      </c>
      <c r="C484" s="40">
        <v>41762</v>
      </c>
      <c r="D484" s="40">
        <v>42248</v>
      </c>
      <c r="E484" s="40">
        <v>43541</v>
      </c>
      <c r="F484" s="40">
        <v>41662</v>
      </c>
      <c r="G484" s="40">
        <v>47488</v>
      </c>
      <c r="H484" s="40">
        <v>47004</v>
      </c>
      <c r="I484" s="40">
        <v>49036</v>
      </c>
      <c r="J484" s="40">
        <v>50201</v>
      </c>
      <c r="K484" s="40">
        <v>46982</v>
      </c>
      <c r="L484" s="40">
        <v>49269</v>
      </c>
      <c r="M484" s="40">
        <v>49128</v>
      </c>
      <c r="N484" s="40">
        <f>N506/N495</f>
        <v>46512.722431673246</v>
      </c>
    </row>
    <row r="485" spans="1:14" x14ac:dyDescent="0.2">
      <c r="A485" s="61" t="s">
        <v>44</v>
      </c>
      <c r="B485" s="40">
        <v>158147</v>
      </c>
      <c r="C485" s="40">
        <v>161298</v>
      </c>
      <c r="D485" s="40">
        <v>171344</v>
      </c>
      <c r="E485" s="40">
        <v>165304</v>
      </c>
      <c r="F485" s="40">
        <v>176057</v>
      </c>
      <c r="G485" s="40">
        <v>175200</v>
      </c>
      <c r="H485" s="40">
        <v>197000</v>
      </c>
      <c r="I485" s="40">
        <v>205406</v>
      </c>
      <c r="J485" s="40">
        <v>234127</v>
      </c>
      <c r="K485" s="40">
        <v>178500</v>
      </c>
      <c r="L485" s="40">
        <v>217983</v>
      </c>
      <c r="M485" s="40">
        <v>235326</v>
      </c>
      <c r="N485" s="40">
        <f t="shared" ref="N485:N490" si="201">N507/N496</f>
        <v>193290.38164844183</v>
      </c>
    </row>
    <row r="486" spans="1:14" x14ac:dyDescent="0.2">
      <c r="A486" s="62" t="s">
        <v>45</v>
      </c>
      <c r="B486" s="41">
        <v>13891</v>
      </c>
      <c r="C486" s="41">
        <v>12641</v>
      </c>
      <c r="D486" s="41">
        <v>13645</v>
      </c>
      <c r="E486" s="41">
        <v>13907</v>
      </c>
      <c r="F486" s="41">
        <v>13698</v>
      </c>
      <c r="G486" s="41">
        <v>13944</v>
      </c>
      <c r="H486" s="66">
        <v>14410</v>
      </c>
      <c r="I486" s="66">
        <v>14554</v>
      </c>
      <c r="J486" s="41">
        <v>14640</v>
      </c>
      <c r="K486" s="41">
        <v>14398</v>
      </c>
      <c r="L486" s="41">
        <v>14566</v>
      </c>
      <c r="M486" s="41">
        <v>13959</v>
      </c>
      <c r="N486" s="41">
        <f t="shared" si="201"/>
        <v>14093.298766729826</v>
      </c>
    </row>
    <row r="487" spans="1:14" x14ac:dyDescent="0.2">
      <c r="A487" s="62" t="s">
        <v>46</v>
      </c>
      <c r="B487" s="41">
        <v>7330</v>
      </c>
      <c r="C487" s="41">
        <v>5789</v>
      </c>
      <c r="D487" s="41">
        <v>7621</v>
      </c>
      <c r="E487" s="41">
        <v>8973</v>
      </c>
      <c r="F487" s="41">
        <v>8494</v>
      </c>
      <c r="G487" s="41">
        <v>7564</v>
      </c>
      <c r="H487" s="41">
        <v>6603</v>
      </c>
      <c r="I487" s="41">
        <v>5549</v>
      </c>
      <c r="J487" s="41">
        <v>5745</v>
      </c>
      <c r="K487" s="41">
        <v>4555</v>
      </c>
      <c r="L487" s="41">
        <v>5350</v>
      </c>
      <c r="M487" s="41">
        <v>6392</v>
      </c>
      <c r="N487" s="41">
        <f t="shared" si="201"/>
        <v>6303.3377205541774</v>
      </c>
    </row>
    <row r="488" spans="1:14" x14ac:dyDescent="0.2">
      <c r="A488" s="61" t="s">
        <v>47</v>
      </c>
      <c r="B488" s="40">
        <v>138620</v>
      </c>
      <c r="C488" s="40">
        <v>153620</v>
      </c>
      <c r="D488" s="40">
        <v>165993</v>
      </c>
      <c r="E488" s="40">
        <v>186765</v>
      </c>
      <c r="F488" s="40">
        <v>189367</v>
      </c>
      <c r="G488" s="40">
        <v>171461</v>
      </c>
      <c r="H488" s="40">
        <v>183469</v>
      </c>
      <c r="I488" s="40">
        <v>187923</v>
      </c>
      <c r="J488" s="40">
        <v>188544</v>
      </c>
      <c r="K488" s="40">
        <v>191300</v>
      </c>
      <c r="L488" s="40">
        <v>176643</v>
      </c>
      <c r="M488" s="40">
        <v>184810</v>
      </c>
      <c r="N488" s="40">
        <f t="shared" si="201"/>
        <v>177183.17118219743</v>
      </c>
    </row>
    <row r="489" spans="1:14" x14ac:dyDescent="0.2">
      <c r="A489" s="61" t="s">
        <v>61</v>
      </c>
      <c r="B489" s="40">
        <v>7846</v>
      </c>
      <c r="C489" s="40">
        <v>6531</v>
      </c>
      <c r="D489" s="40">
        <v>8478</v>
      </c>
      <c r="E489" s="40">
        <v>10921</v>
      </c>
      <c r="F489" s="40">
        <v>11537</v>
      </c>
      <c r="G489" s="40">
        <v>10516</v>
      </c>
      <c r="H489" s="40">
        <v>13055</v>
      </c>
      <c r="I489" s="40">
        <v>14597</v>
      </c>
      <c r="J489" s="40">
        <v>13318</v>
      </c>
      <c r="K489" s="40">
        <v>9516</v>
      </c>
      <c r="L489" s="40">
        <v>11401</v>
      </c>
      <c r="M489" s="40">
        <v>14289</v>
      </c>
      <c r="N489" s="40">
        <f t="shared" si="201"/>
        <v>10567.339000244605</v>
      </c>
    </row>
    <row r="490" spans="1:14" ht="12.75" thickBot="1" x14ac:dyDescent="0.25">
      <c r="A490" s="63" t="s">
        <v>49</v>
      </c>
      <c r="B490" s="42">
        <f>B512/B501</f>
        <v>43840.977324661624</v>
      </c>
      <c r="C490" s="42">
        <f t="shared" ref="C490:M490" si="202">C512/C501</f>
        <v>46665.358501011564</v>
      </c>
      <c r="D490" s="42">
        <f t="shared" si="202"/>
        <v>51435.378160827386</v>
      </c>
      <c r="E490" s="42">
        <f t="shared" si="202"/>
        <v>53524.760522338052</v>
      </c>
      <c r="F490" s="42">
        <f t="shared" si="202"/>
        <v>46688.849878906767</v>
      </c>
      <c r="G490" s="42">
        <f t="shared" si="202"/>
        <v>52330.034878937709</v>
      </c>
      <c r="H490" s="42">
        <f t="shared" si="202"/>
        <v>53172.679791043818</v>
      </c>
      <c r="I490" s="42">
        <f t="shared" si="202"/>
        <v>56354.53972223786</v>
      </c>
      <c r="J490" s="42">
        <f t="shared" si="202"/>
        <v>61438.369685865044</v>
      </c>
      <c r="K490" s="42">
        <f t="shared" si="202"/>
        <v>59540.112540951654</v>
      </c>
      <c r="L490" s="42">
        <f t="shared" si="202"/>
        <v>63781.477205615658</v>
      </c>
      <c r="M490" s="42">
        <f t="shared" si="202"/>
        <v>52929.17169378238</v>
      </c>
      <c r="N490" s="42">
        <f t="shared" si="201"/>
        <v>54175.746361689751</v>
      </c>
    </row>
    <row r="491" spans="1:14" ht="12.75" thickTop="1" x14ac:dyDescent="0.2">
      <c r="A491" s="64" t="s">
        <v>69</v>
      </c>
      <c r="B491" s="41"/>
      <c r="C491" s="58"/>
      <c r="D491" s="41"/>
      <c r="E491" s="41"/>
      <c r="F491" s="41"/>
      <c r="G491" s="43"/>
      <c r="H491" s="43"/>
      <c r="I491" s="43"/>
      <c r="J491" s="43"/>
      <c r="M491" s="43"/>
      <c r="N491" s="44"/>
    </row>
    <row r="493" spans="1:14" x14ac:dyDescent="0.2">
      <c r="A493" s="114" t="s">
        <v>131</v>
      </c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</row>
    <row r="494" spans="1:14" x14ac:dyDescent="0.2">
      <c r="A494" s="60"/>
      <c r="B494" s="39" t="s">
        <v>38</v>
      </c>
      <c r="C494" s="39" t="s">
        <v>39</v>
      </c>
      <c r="D494" s="39" t="s">
        <v>40</v>
      </c>
      <c r="E494" s="39" t="s">
        <v>37</v>
      </c>
      <c r="F494" s="39" t="s">
        <v>41</v>
      </c>
      <c r="G494" s="39" t="s">
        <v>42</v>
      </c>
      <c r="H494" s="39" t="s">
        <v>50</v>
      </c>
      <c r="I494" s="39" t="s">
        <v>51</v>
      </c>
      <c r="J494" s="39" t="s">
        <v>52</v>
      </c>
      <c r="K494" s="39" t="s">
        <v>53</v>
      </c>
      <c r="L494" s="39" t="s">
        <v>55</v>
      </c>
      <c r="M494" s="39" t="s">
        <v>56</v>
      </c>
      <c r="N494" s="39" t="s">
        <v>48</v>
      </c>
    </row>
    <row r="495" spans="1:14" x14ac:dyDescent="0.2">
      <c r="A495" s="61" t="s">
        <v>43</v>
      </c>
      <c r="B495" s="47">
        <f>COTAS!B248</f>
        <v>123450</v>
      </c>
      <c r="C495" s="47">
        <f>COTAS!C248</f>
        <v>101651</v>
      </c>
      <c r="D495" s="47">
        <f>COTAS!D248</f>
        <v>87750</v>
      </c>
      <c r="E495" s="47">
        <f>COTAS!E248</f>
        <v>53761</v>
      </c>
      <c r="F495" s="47">
        <f>COTAS!F248</f>
        <v>74660</v>
      </c>
      <c r="G495" s="47">
        <f>COTAS!G248</f>
        <v>107040</v>
      </c>
      <c r="H495" s="47">
        <f>COTAS!H248</f>
        <v>109440</v>
      </c>
      <c r="I495" s="47">
        <f>COTAS!I248</f>
        <v>137784</v>
      </c>
      <c r="J495" s="47">
        <f>COTAS!J248</f>
        <v>153016</v>
      </c>
      <c r="K495" s="47">
        <f>COTAS!K248</f>
        <v>130605</v>
      </c>
      <c r="L495" s="47">
        <f>COTAS!L248</f>
        <v>130653.90840323549</v>
      </c>
      <c r="M495" s="47">
        <f>COTAS!M248</f>
        <v>100124</v>
      </c>
      <c r="N495" s="47">
        <f>SUM(B495:M495)</f>
        <v>1309934.9084032355</v>
      </c>
    </row>
    <row r="496" spans="1:14" x14ac:dyDescent="0.2">
      <c r="A496" s="61" t="s">
        <v>44</v>
      </c>
      <c r="B496" s="47">
        <f>COTAS!B249</f>
        <v>10350</v>
      </c>
      <c r="C496" s="47">
        <f>COTAS!C249</f>
        <v>9235</v>
      </c>
      <c r="D496" s="47">
        <f>COTAS!D249</f>
        <v>6995</v>
      </c>
      <c r="E496" s="47">
        <f>COTAS!E249</f>
        <v>5480</v>
      </c>
      <c r="F496" s="47">
        <f>COTAS!F249</f>
        <v>3835</v>
      </c>
      <c r="G496" s="47">
        <f>COTAS!G249</f>
        <v>7680</v>
      </c>
      <c r="H496" s="47">
        <f>COTAS!H249</f>
        <v>9480</v>
      </c>
      <c r="I496" s="47">
        <f>COTAS!I249</f>
        <v>10229</v>
      </c>
      <c r="J496" s="47">
        <f>COTAS!J249</f>
        <v>13575</v>
      </c>
      <c r="K496" s="47">
        <f>COTAS!K249</f>
        <v>11480</v>
      </c>
      <c r="L496" s="47">
        <f>COTAS!L249</f>
        <v>13348.296633763604</v>
      </c>
      <c r="M496" s="47">
        <f>COTAS!M249</f>
        <v>7085</v>
      </c>
      <c r="N496" s="47">
        <f t="shared" ref="N496:N501" si="203">SUM(B496:M496)</f>
        <v>108772.2966337636</v>
      </c>
    </row>
    <row r="497" spans="1:14" x14ac:dyDescent="0.2">
      <c r="A497" s="62" t="s">
        <v>45</v>
      </c>
      <c r="B497" s="48">
        <f>COTAS!B250</f>
        <v>89590</v>
      </c>
      <c r="C497" s="48">
        <f>COTAS!C250</f>
        <v>75435</v>
      </c>
      <c r="D497" s="48">
        <f>COTAS!D250</f>
        <v>60628</v>
      </c>
      <c r="E497" s="48">
        <f>COTAS!E250</f>
        <v>50280</v>
      </c>
      <c r="F497" s="48">
        <f>COTAS!F250</f>
        <v>73616</v>
      </c>
      <c r="G497" s="48">
        <f>COTAS!G250</f>
        <v>90971</v>
      </c>
      <c r="H497" s="48">
        <f>COTAS!H250</f>
        <v>93989</v>
      </c>
      <c r="I497" s="48">
        <f>COTAS!I250</f>
        <v>114498.54757290255</v>
      </c>
      <c r="J497" s="48">
        <f>COTAS!J250</f>
        <v>114964</v>
      </c>
      <c r="K497" s="48">
        <f>COTAS!K250</f>
        <v>98902</v>
      </c>
      <c r="L497" s="48">
        <f>COTAS!L250</f>
        <v>92634.592148715659</v>
      </c>
      <c r="M497" s="48">
        <f>COTAS!M250</f>
        <v>92214</v>
      </c>
      <c r="N497" s="48">
        <f t="shared" si="203"/>
        <v>1047722.1397216182</v>
      </c>
    </row>
    <row r="498" spans="1:14" x14ac:dyDescent="0.2">
      <c r="A498" s="62" t="s">
        <v>46</v>
      </c>
      <c r="B498" s="59">
        <f>COTAS!B252</f>
        <v>13030</v>
      </c>
      <c r="C498" s="59">
        <f>COTAS!C252</f>
        <v>10164</v>
      </c>
      <c r="D498" s="59">
        <f>COTAS!D252</f>
        <v>3112</v>
      </c>
      <c r="E498" s="59">
        <f>COTAS!E252</f>
        <v>1451</v>
      </c>
      <c r="F498" s="59">
        <f>COTAS!F252</f>
        <v>2422</v>
      </c>
      <c r="G498" s="59">
        <f>COTAS!G252</f>
        <v>3621</v>
      </c>
      <c r="H498" s="59">
        <f>COTAS!H252</f>
        <v>4377</v>
      </c>
      <c r="I498" s="59">
        <f>COTAS!I252</f>
        <v>6528</v>
      </c>
      <c r="J498" s="59">
        <f>COTAS!J252</f>
        <v>12174</v>
      </c>
      <c r="K498" s="59">
        <f>COTAS!K252</f>
        <v>5417</v>
      </c>
      <c r="L498" s="59">
        <f>COTAS!L252</f>
        <v>7143.2432675044884</v>
      </c>
      <c r="M498" s="59">
        <f>COTAS!M252</f>
        <v>7850</v>
      </c>
      <c r="N498" s="48">
        <f t="shared" si="203"/>
        <v>77289.243267504484</v>
      </c>
    </row>
    <row r="499" spans="1:14" x14ac:dyDescent="0.2">
      <c r="A499" s="61" t="s">
        <v>47</v>
      </c>
      <c r="B499" s="47">
        <f>COTAS!B253</f>
        <v>28670</v>
      </c>
      <c r="C499" s="47">
        <f>COTAS!C253</f>
        <v>29883</v>
      </c>
      <c r="D499" s="47">
        <f>COTAS!D253</f>
        <v>23007</v>
      </c>
      <c r="E499" s="47">
        <f>COTAS!E253</f>
        <v>15474</v>
      </c>
      <c r="F499" s="47">
        <f>COTAS!F253</f>
        <v>17313</v>
      </c>
      <c r="G499" s="47">
        <f>COTAS!G253</f>
        <v>28839</v>
      </c>
      <c r="H499" s="47">
        <f>COTAS!H253</f>
        <v>26283</v>
      </c>
      <c r="I499" s="47">
        <f>COTAS!I253</f>
        <v>37437</v>
      </c>
      <c r="J499" s="47">
        <f>COTAS!J253</f>
        <v>48815</v>
      </c>
      <c r="K499" s="47">
        <f>COTAS!K253</f>
        <v>40371</v>
      </c>
      <c r="L499" s="47">
        <f>COTAS!L253</f>
        <v>45351.589120644698</v>
      </c>
      <c r="M499" s="47">
        <f>COTAS!M253</f>
        <v>26976</v>
      </c>
      <c r="N499" s="47">
        <f t="shared" si="203"/>
        <v>368419.58912064473</v>
      </c>
    </row>
    <row r="500" spans="1:14" x14ac:dyDescent="0.2">
      <c r="A500" s="61" t="s">
        <v>61</v>
      </c>
      <c r="B500" s="47">
        <f>COTAS!B254</f>
        <v>19360</v>
      </c>
      <c r="C500" s="47">
        <f>COTAS!C254</f>
        <v>19291</v>
      </c>
      <c r="D500" s="47">
        <f>COTAS!D254</f>
        <v>5603</v>
      </c>
      <c r="E500" s="47">
        <f>COTAS!E254</f>
        <v>1900</v>
      </c>
      <c r="F500" s="47">
        <f>COTAS!F254</f>
        <v>1987</v>
      </c>
      <c r="G500" s="47">
        <f>COTAS!G254</f>
        <v>4947</v>
      </c>
      <c r="H500" s="47">
        <f>COTAS!H254</f>
        <v>6627</v>
      </c>
      <c r="I500" s="47">
        <f>COTAS!I254</f>
        <v>7760</v>
      </c>
      <c r="J500" s="47">
        <f>COTAS!J254</f>
        <v>16028</v>
      </c>
      <c r="K500" s="47">
        <f>COTAS!K254</f>
        <v>5643</v>
      </c>
      <c r="L500" s="47">
        <f>COTAS!L254</f>
        <v>5807.8755890669181</v>
      </c>
      <c r="M500" s="47">
        <f>COTAS!M254</f>
        <v>13209</v>
      </c>
      <c r="N500" s="47">
        <f t="shared" si="203"/>
        <v>108162.87558906691</v>
      </c>
    </row>
    <row r="501" spans="1:14" ht="12.75" thickBot="1" x14ac:dyDescent="0.25">
      <c r="A501" s="63" t="s">
        <v>48</v>
      </c>
      <c r="B501" s="49">
        <f>SUM(B495:B500)</f>
        <v>284450</v>
      </c>
      <c r="C501" s="49">
        <f>SUM(C495:C500)</f>
        <v>245659</v>
      </c>
      <c r="D501" s="49">
        <f>SUM(D495:D500)</f>
        <v>187095</v>
      </c>
      <c r="E501" s="49">
        <f>SUM(E495:E500)</f>
        <v>128346</v>
      </c>
      <c r="F501" s="49">
        <f>SUM(F495:F500)</f>
        <v>173833</v>
      </c>
      <c r="G501" s="49">
        <f t="shared" ref="G501:M501" si="204">SUM(G495:G500)</f>
        <v>243098</v>
      </c>
      <c r="H501" s="49">
        <f t="shared" si="204"/>
        <v>250196</v>
      </c>
      <c r="I501" s="49">
        <f t="shared" si="204"/>
        <v>314236.54757290252</v>
      </c>
      <c r="J501" s="49">
        <f t="shared" si="204"/>
        <v>358572</v>
      </c>
      <c r="K501" s="49">
        <f t="shared" si="204"/>
        <v>292418</v>
      </c>
      <c r="L501" s="49">
        <f t="shared" si="204"/>
        <v>294939.50516293087</v>
      </c>
      <c r="M501" s="49">
        <f t="shared" si="204"/>
        <v>247458</v>
      </c>
      <c r="N501" s="49">
        <f t="shared" si="203"/>
        <v>3020301.0527358335</v>
      </c>
    </row>
    <row r="502" spans="1:14" ht="12.75" thickTop="1" x14ac:dyDescent="0.2">
      <c r="A502" s="64" t="s">
        <v>69</v>
      </c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</row>
    <row r="504" spans="1:14" x14ac:dyDescent="0.2">
      <c r="A504" s="115" t="s">
        <v>134</v>
      </c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</row>
    <row r="505" spans="1:14" x14ac:dyDescent="0.2">
      <c r="A505" s="60"/>
      <c r="B505" s="39" t="s">
        <v>38</v>
      </c>
      <c r="C505" s="39" t="s">
        <v>39</v>
      </c>
      <c r="D505" s="39" t="s">
        <v>40</v>
      </c>
      <c r="E505" s="39" t="s">
        <v>37</v>
      </c>
      <c r="F505" s="39" t="s">
        <v>41</v>
      </c>
      <c r="G505" s="39" t="s">
        <v>42</v>
      </c>
      <c r="H505" s="39" t="s">
        <v>50</v>
      </c>
      <c r="I505" s="39" t="s">
        <v>51</v>
      </c>
      <c r="J505" s="39" t="s">
        <v>52</v>
      </c>
      <c r="K505" s="39" t="s">
        <v>53</v>
      </c>
      <c r="L505" s="39" t="s">
        <v>55</v>
      </c>
      <c r="M505" s="39" t="s">
        <v>56</v>
      </c>
      <c r="N505" s="39" t="s">
        <v>48</v>
      </c>
    </row>
    <row r="506" spans="1:14" x14ac:dyDescent="0.2">
      <c r="A506" s="61" t="s">
        <v>43</v>
      </c>
      <c r="B506" s="40">
        <f t="shared" ref="B506:M506" si="205">B495*B484</f>
        <v>5367606000</v>
      </c>
      <c r="C506" s="40">
        <f t="shared" si="205"/>
        <v>4245149062</v>
      </c>
      <c r="D506" s="40">
        <f t="shared" si="205"/>
        <v>3707262000</v>
      </c>
      <c r="E506" s="40">
        <f t="shared" si="205"/>
        <v>2340807701</v>
      </c>
      <c r="F506" s="40">
        <f t="shared" si="205"/>
        <v>3110484920</v>
      </c>
      <c r="G506" s="40">
        <f t="shared" si="205"/>
        <v>5083115520</v>
      </c>
      <c r="H506" s="40">
        <f t="shared" si="205"/>
        <v>5144117760</v>
      </c>
      <c r="I506" s="40">
        <f t="shared" si="205"/>
        <v>6756376224</v>
      </c>
      <c r="J506" s="40">
        <f t="shared" si="205"/>
        <v>7681556216</v>
      </c>
      <c r="K506" s="40">
        <f t="shared" si="205"/>
        <v>6136084110</v>
      </c>
      <c r="L506" s="40">
        <f t="shared" si="205"/>
        <v>6437187413.119009</v>
      </c>
      <c r="M506" s="40">
        <f t="shared" si="205"/>
        <v>4918891872</v>
      </c>
      <c r="N506" s="40">
        <f t="shared" ref="N506:N511" si="206">SUM(B506:M506)</f>
        <v>60928638798.119011</v>
      </c>
    </row>
    <row r="507" spans="1:14" x14ac:dyDescent="0.2">
      <c r="A507" s="61" t="s">
        <v>44</v>
      </c>
      <c r="B507" s="40">
        <f t="shared" ref="B507:M507" si="207">B496*B485</f>
        <v>1636821450</v>
      </c>
      <c r="C507" s="40">
        <f t="shared" si="207"/>
        <v>1489587030</v>
      </c>
      <c r="D507" s="40">
        <f t="shared" si="207"/>
        <v>1198551280</v>
      </c>
      <c r="E507" s="40">
        <f t="shared" si="207"/>
        <v>905865920</v>
      </c>
      <c r="F507" s="40">
        <f t="shared" si="207"/>
        <v>675178595</v>
      </c>
      <c r="G507" s="40">
        <f t="shared" si="207"/>
        <v>1345536000</v>
      </c>
      <c r="H507" s="40">
        <f t="shared" si="207"/>
        <v>1867560000</v>
      </c>
      <c r="I507" s="40">
        <f t="shared" si="207"/>
        <v>2101097974</v>
      </c>
      <c r="J507" s="40">
        <f t="shared" si="207"/>
        <v>3178274025</v>
      </c>
      <c r="K507" s="40">
        <f t="shared" si="207"/>
        <v>2049180000</v>
      </c>
      <c r="L507" s="40">
        <f t="shared" si="207"/>
        <v>2909701745.117692</v>
      </c>
      <c r="M507" s="40">
        <f t="shared" si="207"/>
        <v>1667284710</v>
      </c>
      <c r="N507" s="40">
        <f t="shared" si="206"/>
        <v>21024638729.117691</v>
      </c>
    </row>
    <row r="508" spans="1:14" x14ac:dyDescent="0.2">
      <c r="A508" s="62" t="s">
        <v>45</v>
      </c>
      <c r="B508" s="41">
        <f t="shared" ref="B508:M508" si="208">B497*B486</f>
        <v>1244494690</v>
      </c>
      <c r="C508" s="41">
        <f t="shared" si="208"/>
        <v>953573835</v>
      </c>
      <c r="D508" s="41">
        <f t="shared" si="208"/>
        <v>827269060</v>
      </c>
      <c r="E508" s="41">
        <f t="shared" si="208"/>
        <v>699243960</v>
      </c>
      <c r="F508" s="41">
        <f t="shared" si="208"/>
        <v>1008391968</v>
      </c>
      <c r="G508" s="41">
        <f t="shared" si="208"/>
        <v>1268499624</v>
      </c>
      <c r="H508" s="41">
        <f t="shared" si="208"/>
        <v>1354381490</v>
      </c>
      <c r="I508" s="41">
        <f t="shared" si="208"/>
        <v>1666411861.3760238</v>
      </c>
      <c r="J508" s="41">
        <f t="shared" si="208"/>
        <v>1683072960</v>
      </c>
      <c r="K508" s="41">
        <f t="shared" si="208"/>
        <v>1423990996</v>
      </c>
      <c r="L508" s="41">
        <f t="shared" si="208"/>
        <v>1349315469.2381923</v>
      </c>
      <c r="M508" s="41">
        <f t="shared" si="208"/>
        <v>1287215226</v>
      </c>
      <c r="N508" s="41">
        <f t="shared" si="206"/>
        <v>14765861139.614216</v>
      </c>
    </row>
    <row r="509" spans="1:14" x14ac:dyDescent="0.2">
      <c r="A509" s="62" t="s">
        <v>46</v>
      </c>
      <c r="B509" s="41">
        <f t="shared" ref="B509:M509" si="209">B498*B487</f>
        <v>95509900</v>
      </c>
      <c r="C509" s="41">
        <f t="shared" si="209"/>
        <v>58839396</v>
      </c>
      <c r="D509" s="41">
        <f t="shared" si="209"/>
        <v>23716552</v>
      </c>
      <c r="E509" s="41">
        <f t="shared" si="209"/>
        <v>13019823</v>
      </c>
      <c r="F509" s="41">
        <f t="shared" si="209"/>
        <v>20572468</v>
      </c>
      <c r="G509" s="41">
        <f t="shared" si="209"/>
        <v>27389244</v>
      </c>
      <c r="H509" s="41">
        <f t="shared" si="209"/>
        <v>28901331</v>
      </c>
      <c r="I509" s="41">
        <f t="shared" si="209"/>
        <v>36223872</v>
      </c>
      <c r="J509" s="41">
        <f t="shared" si="209"/>
        <v>69939630</v>
      </c>
      <c r="K509" s="41">
        <f t="shared" si="209"/>
        <v>24674435</v>
      </c>
      <c r="L509" s="41">
        <f t="shared" si="209"/>
        <v>38216351.48114901</v>
      </c>
      <c r="M509" s="41">
        <f t="shared" si="209"/>
        <v>50177200</v>
      </c>
      <c r="N509" s="41">
        <f t="shared" si="206"/>
        <v>487180202.48114902</v>
      </c>
    </row>
    <row r="510" spans="1:14" x14ac:dyDescent="0.2">
      <c r="A510" s="61" t="s">
        <v>47</v>
      </c>
      <c r="B510" s="40">
        <f t="shared" ref="B510:M510" si="210">B499*B488</f>
        <v>3974235400</v>
      </c>
      <c r="C510" s="40">
        <f t="shared" si="210"/>
        <v>4590626460</v>
      </c>
      <c r="D510" s="40">
        <f t="shared" si="210"/>
        <v>3819000951</v>
      </c>
      <c r="E510" s="40">
        <f t="shared" si="210"/>
        <v>2890001610</v>
      </c>
      <c r="F510" s="40">
        <f t="shared" si="210"/>
        <v>3278510871</v>
      </c>
      <c r="G510" s="40">
        <f t="shared" si="210"/>
        <v>4944763779</v>
      </c>
      <c r="H510" s="40">
        <f t="shared" si="210"/>
        <v>4822115727</v>
      </c>
      <c r="I510" s="40">
        <f t="shared" si="210"/>
        <v>7035273351</v>
      </c>
      <c r="J510" s="40">
        <f t="shared" si="210"/>
        <v>9203775360</v>
      </c>
      <c r="K510" s="40">
        <f t="shared" si="210"/>
        <v>7722972300</v>
      </c>
      <c r="L510" s="40">
        <f t="shared" si="210"/>
        <v>8011040757.0380411</v>
      </c>
      <c r="M510" s="40">
        <f t="shared" si="210"/>
        <v>4985434560</v>
      </c>
      <c r="N510" s="40">
        <f t="shared" si="206"/>
        <v>65277751126.03804</v>
      </c>
    </row>
    <row r="511" spans="1:14" x14ac:dyDescent="0.2">
      <c r="A511" s="61" t="s">
        <v>61</v>
      </c>
      <c r="B511" s="40">
        <f t="shared" ref="B511:M511" si="211">B500*B489</f>
        <v>151898560</v>
      </c>
      <c r="C511" s="40">
        <f t="shared" si="211"/>
        <v>125989521</v>
      </c>
      <c r="D511" s="40">
        <f t="shared" si="211"/>
        <v>47502234</v>
      </c>
      <c r="E511" s="40">
        <f t="shared" si="211"/>
        <v>20749900</v>
      </c>
      <c r="F511" s="40">
        <f t="shared" si="211"/>
        <v>22924019</v>
      </c>
      <c r="G511" s="40">
        <f t="shared" si="211"/>
        <v>52022652</v>
      </c>
      <c r="H511" s="40">
        <f t="shared" si="211"/>
        <v>86515485</v>
      </c>
      <c r="I511" s="40">
        <f t="shared" si="211"/>
        <v>113272720</v>
      </c>
      <c r="J511" s="40">
        <f t="shared" si="211"/>
        <v>213460904</v>
      </c>
      <c r="K511" s="40">
        <f t="shared" si="211"/>
        <v>53698788</v>
      </c>
      <c r="L511" s="40">
        <f t="shared" si="211"/>
        <v>66215589.590951934</v>
      </c>
      <c r="M511" s="40">
        <f t="shared" si="211"/>
        <v>188743401</v>
      </c>
      <c r="N511" s="40">
        <f t="shared" si="206"/>
        <v>1142993773.5909519</v>
      </c>
    </row>
    <row r="512" spans="1:14" ht="12.75" thickBot="1" x14ac:dyDescent="0.25">
      <c r="A512" s="63" t="s">
        <v>48</v>
      </c>
      <c r="B512" s="42">
        <f t="shared" ref="B512:N512" si="212">SUM(B506:B511)</f>
        <v>12470566000</v>
      </c>
      <c r="C512" s="42">
        <f t="shared" si="212"/>
        <v>11463765304</v>
      </c>
      <c r="D512" s="42">
        <f t="shared" si="212"/>
        <v>9623302077</v>
      </c>
      <c r="E512" s="42">
        <f t="shared" si="212"/>
        <v>6869688914</v>
      </c>
      <c r="F512" s="42">
        <f t="shared" si="212"/>
        <v>8116062841</v>
      </c>
      <c r="G512" s="42">
        <f t="shared" si="212"/>
        <v>12721326819</v>
      </c>
      <c r="H512" s="42">
        <f t="shared" si="212"/>
        <v>13303591793</v>
      </c>
      <c r="I512" s="42">
        <f t="shared" si="212"/>
        <v>17708656002.376022</v>
      </c>
      <c r="J512" s="42">
        <f t="shared" si="212"/>
        <v>22030079095</v>
      </c>
      <c r="K512" s="42">
        <f t="shared" si="212"/>
        <v>17410600629</v>
      </c>
      <c r="L512" s="42">
        <f t="shared" si="212"/>
        <v>18811677325.585037</v>
      </c>
      <c r="M512" s="42">
        <f t="shared" si="212"/>
        <v>13097746969</v>
      </c>
      <c r="N512" s="42">
        <f t="shared" si="212"/>
        <v>163627063768.96106</v>
      </c>
    </row>
    <row r="513" spans="1:14" ht="12.75" thickTop="1" x14ac:dyDescent="0.2">
      <c r="A513" s="64" t="s">
        <v>69</v>
      </c>
      <c r="B513" s="57"/>
      <c r="C513" s="57"/>
      <c r="I513" s="51"/>
      <c r="J513" s="51"/>
      <c r="L513" s="51"/>
    </row>
    <row r="514" spans="1:14" x14ac:dyDescent="0.2">
      <c r="A514" s="64"/>
      <c r="H514" s="52"/>
    </row>
    <row r="515" spans="1:14" x14ac:dyDescent="0.2">
      <c r="A515" s="114" t="s">
        <v>135</v>
      </c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</row>
    <row r="516" spans="1:14" x14ac:dyDescent="0.2">
      <c r="A516" s="60"/>
      <c r="B516" s="39" t="s">
        <v>38</v>
      </c>
      <c r="C516" s="39" t="s">
        <v>39</v>
      </c>
      <c r="D516" s="39" t="s">
        <v>40</v>
      </c>
      <c r="E516" s="39" t="s">
        <v>37</v>
      </c>
      <c r="F516" s="39" t="s">
        <v>41</v>
      </c>
      <c r="G516" s="39" t="s">
        <v>42</v>
      </c>
      <c r="H516" s="39" t="s">
        <v>50</v>
      </c>
      <c r="I516" s="39" t="s">
        <v>51</v>
      </c>
      <c r="J516" s="39" t="s">
        <v>52</v>
      </c>
      <c r="K516" s="39" t="s">
        <v>53</v>
      </c>
      <c r="L516" s="39" t="s">
        <v>55</v>
      </c>
      <c r="M516" s="39" t="s">
        <v>56</v>
      </c>
      <c r="N516" s="39" t="s">
        <v>48</v>
      </c>
    </row>
    <row r="517" spans="1:14" x14ac:dyDescent="0.2">
      <c r="A517" s="61" t="s">
        <v>43</v>
      </c>
      <c r="B517" s="53">
        <f>B506/B$512</f>
        <v>0.43042200329960967</v>
      </c>
      <c r="C517" s="53">
        <f t="shared" ref="C517:N517" si="213">C506/C$512</f>
        <v>0.37031018600134452</v>
      </c>
      <c r="D517" s="53">
        <f t="shared" si="213"/>
        <v>0.38523803683358071</v>
      </c>
      <c r="E517" s="53">
        <f t="shared" si="213"/>
        <v>0.34074435251785262</v>
      </c>
      <c r="F517" s="53">
        <f t="shared" si="213"/>
        <v>0.38325047266597428</v>
      </c>
      <c r="G517" s="53">
        <f t="shared" si="213"/>
        <v>0.39957432053455993</v>
      </c>
      <c r="H517" s="53">
        <f t="shared" si="213"/>
        <v>0.38667134710993611</v>
      </c>
      <c r="I517" s="53">
        <f t="shared" si="213"/>
        <v>0.38152958773909645</v>
      </c>
      <c r="J517" s="53">
        <f t="shared" si="213"/>
        <v>0.34868491315328159</v>
      </c>
      <c r="K517" s="53">
        <f t="shared" si="213"/>
        <v>0.35243379827915988</v>
      </c>
      <c r="L517" s="53">
        <f t="shared" si="213"/>
        <v>0.34219103919904253</v>
      </c>
      <c r="M517" s="53">
        <f t="shared" si="213"/>
        <v>0.37555251934871914</v>
      </c>
      <c r="N517" s="53">
        <f t="shared" si="213"/>
        <v>0.37236284386395474</v>
      </c>
    </row>
    <row r="518" spans="1:14" x14ac:dyDescent="0.2">
      <c r="A518" s="61" t="s">
        <v>44</v>
      </c>
      <c r="B518" s="53">
        <f t="shared" ref="B518:N518" si="214">B507/B$512</f>
        <v>0.13125478426560591</v>
      </c>
      <c r="C518" s="53">
        <f t="shared" si="214"/>
        <v>0.12993872349081023</v>
      </c>
      <c r="D518" s="53">
        <f t="shared" si="214"/>
        <v>0.1245467793081728</v>
      </c>
      <c r="E518" s="53">
        <f t="shared" si="214"/>
        <v>0.13186418356643506</v>
      </c>
      <c r="F518" s="53">
        <f t="shared" si="214"/>
        <v>8.3190409959517958E-2</v>
      </c>
      <c r="G518" s="53">
        <f t="shared" si="214"/>
        <v>0.10577009923134496</v>
      </c>
      <c r="H518" s="53">
        <f t="shared" si="214"/>
        <v>0.14038013410653963</v>
      </c>
      <c r="I518" s="53">
        <f t="shared" si="214"/>
        <v>0.11864807660830327</v>
      </c>
      <c r="J518" s="53">
        <f t="shared" si="214"/>
        <v>0.14426975097521774</v>
      </c>
      <c r="K518" s="53">
        <f t="shared" si="214"/>
        <v>0.11769726063251255</v>
      </c>
      <c r="L518" s="53">
        <f t="shared" si="214"/>
        <v>0.15467529528376073</v>
      </c>
      <c r="M518" s="53">
        <f t="shared" si="214"/>
        <v>0.12729553517457329</v>
      </c>
      <c r="N518" s="53">
        <f t="shared" si="214"/>
        <v>0.12849120582402043</v>
      </c>
    </row>
    <row r="519" spans="1:14" x14ac:dyDescent="0.2">
      <c r="A519" s="62" t="s">
        <v>45</v>
      </c>
      <c r="B519" s="99">
        <f t="shared" ref="B519:N519" si="215">B508/B$512</f>
        <v>9.9794563454457474E-2</v>
      </c>
      <c r="C519" s="99">
        <f t="shared" si="215"/>
        <v>8.318155594717852E-2</v>
      </c>
      <c r="D519" s="99">
        <f t="shared" si="215"/>
        <v>8.5965197120560055E-2</v>
      </c>
      <c r="E519" s="99">
        <f t="shared" si="215"/>
        <v>0.10178684489991741</v>
      </c>
      <c r="F519" s="99">
        <f t="shared" si="215"/>
        <v>0.12424644655360426</v>
      </c>
      <c r="G519" s="99">
        <f t="shared" si="215"/>
        <v>9.9714412030152869E-2</v>
      </c>
      <c r="H519" s="99">
        <f t="shared" si="215"/>
        <v>0.10180570112746844</v>
      </c>
      <c r="I519" s="99">
        <f t="shared" si="215"/>
        <v>9.4101543400720897E-2</v>
      </c>
      <c r="J519" s="99">
        <f t="shared" si="215"/>
        <v>7.6398861426784176E-2</v>
      </c>
      <c r="K519" s="99">
        <f t="shared" si="215"/>
        <v>8.1788734710744368E-2</v>
      </c>
      <c r="L519" s="99">
        <f t="shared" si="215"/>
        <v>7.1727546985033613E-2</v>
      </c>
      <c r="M519" s="99">
        <f t="shared" si="215"/>
        <v>9.8277606755314925E-2</v>
      </c>
      <c r="N519" s="99">
        <f t="shared" si="215"/>
        <v>9.0240946696100277E-2</v>
      </c>
    </row>
    <row r="520" spans="1:14" x14ac:dyDescent="0.2">
      <c r="A520" s="62" t="s">
        <v>46</v>
      </c>
      <c r="B520" s="99">
        <f t="shared" ref="B520:N520" si="216">B509/B$512</f>
        <v>7.6588263916810189E-3</v>
      </c>
      <c r="C520" s="99">
        <f t="shared" si="216"/>
        <v>5.1326413651777598E-3</v>
      </c>
      <c r="D520" s="99">
        <f t="shared" si="216"/>
        <v>2.4644921057485371E-3</v>
      </c>
      <c r="E520" s="99">
        <f t="shared" si="216"/>
        <v>1.8952565629960926E-3</v>
      </c>
      <c r="F520" s="99">
        <f t="shared" si="216"/>
        <v>2.5347842177950923E-3</v>
      </c>
      <c r="G520" s="99">
        <f t="shared" si="216"/>
        <v>2.1530178722468369E-3</v>
      </c>
      <c r="H520" s="99">
        <f t="shared" si="216"/>
        <v>2.1724457161416454E-3</v>
      </c>
      <c r="I520" s="99">
        <f t="shared" si="216"/>
        <v>2.0455460874692997E-3</v>
      </c>
      <c r="J520" s="99">
        <f t="shared" si="216"/>
        <v>3.1747334949820344E-3</v>
      </c>
      <c r="K520" s="99">
        <f t="shared" si="216"/>
        <v>1.4172075694448463E-3</v>
      </c>
      <c r="L520" s="99">
        <f t="shared" si="216"/>
        <v>2.0315228046768816E-3</v>
      </c>
      <c r="M520" s="99">
        <f t="shared" si="216"/>
        <v>3.8309794897366978E-3</v>
      </c>
      <c r="N520" s="99">
        <f t="shared" si="216"/>
        <v>2.9773815606019801E-3</v>
      </c>
    </row>
    <row r="521" spans="1:14" x14ac:dyDescent="0.2">
      <c r="A521" s="61" t="s">
        <v>47</v>
      </c>
      <c r="B521" s="53">
        <f t="shared" ref="B521:N521" si="217">B510/B$512</f>
        <v>0.31868925596480546</v>
      </c>
      <c r="C521" s="53">
        <f t="shared" si="217"/>
        <v>0.40044665415456587</v>
      </c>
      <c r="D521" s="53">
        <f t="shared" si="217"/>
        <v>0.39684932681553609</v>
      </c>
      <c r="E521" s="53">
        <f t="shared" si="217"/>
        <v>0.42068886177805753</v>
      </c>
      <c r="F521" s="53">
        <f t="shared" si="217"/>
        <v>0.40395336202153487</v>
      </c>
      <c r="G521" s="53">
        <f t="shared" si="217"/>
        <v>0.38869874576406005</v>
      </c>
      <c r="H521" s="53">
        <f t="shared" si="217"/>
        <v>0.36246720449865805</v>
      </c>
      <c r="I521" s="53">
        <f t="shared" si="217"/>
        <v>0.39727878558689361</v>
      </c>
      <c r="J521" s="53">
        <f t="shared" si="217"/>
        <v>0.41778222040468804</v>
      </c>
      <c r="K521" s="53">
        <f t="shared" si="217"/>
        <v>0.44357874059417668</v>
      </c>
      <c r="L521" s="53">
        <f t="shared" si="217"/>
        <v>0.42585467624104595</v>
      </c>
      <c r="M521" s="53">
        <f t="shared" si="217"/>
        <v>0.380632987627538</v>
      </c>
      <c r="N521" s="53">
        <f t="shared" si="217"/>
        <v>0.39894226311002706</v>
      </c>
    </row>
    <row r="522" spans="1:14" x14ac:dyDescent="0.2">
      <c r="A522" s="61" t="s">
        <v>61</v>
      </c>
      <c r="B522" s="53">
        <f t="shared" ref="B522:N522" si="218">B511/B$512</f>
        <v>1.218056662384049E-2</v>
      </c>
      <c r="C522" s="53">
        <f t="shared" si="218"/>
        <v>1.0990239040923059E-2</v>
      </c>
      <c r="D522" s="53">
        <f t="shared" si="218"/>
        <v>4.9361678164018003E-3</v>
      </c>
      <c r="E522" s="53">
        <f t="shared" si="218"/>
        <v>3.0205006747413251E-3</v>
      </c>
      <c r="F522" s="53">
        <f t="shared" si="218"/>
        <v>2.8245245815735299E-3</v>
      </c>
      <c r="G522" s="53">
        <f t="shared" si="218"/>
        <v>4.0894045676352969E-3</v>
      </c>
      <c r="H522" s="53">
        <f t="shared" si="218"/>
        <v>6.5031674412561408E-3</v>
      </c>
      <c r="I522" s="53">
        <f t="shared" si="218"/>
        <v>6.3964605775165473E-3</v>
      </c>
      <c r="J522" s="53">
        <f t="shared" si="218"/>
        <v>9.6895205450464143E-3</v>
      </c>
      <c r="K522" s="53">
        <f t="shared" si="218"/>
        <v>3.0842582139617007E-3</v>
      </c>
      <c r="L522" s="53">
        <f t="shared" si="218"/>
        <v>3.5199194864401944E-3</v>
      </c>
      <c r="M522" s="53">
        <f t="shared" si="218"/>
        <v>1.4410371604117985E-2</v>
      </c>
      <c r="N522" s="53">
        <f t="shared" si="218"/>
        <v>6.985358945295516E-3</v>
      </c>
    </row>
    <row r="523" spans="1:14" ht="12.75" thickBot="1" x14ac:dyDescent="0.25">
      <c r="A523" s="63" t="s">
        <v>48</v>
      </c>
      <c r="B523" s="56">
        <f>SUM(B517:B522)</f>
        <v>1</v>
      </c>
      <c r="C523" s="56">
        <f t="shared" ref="C523:N523" si="219">SUM(C517:C522)</f>
        <v>1</v>
      </c>
      <c r="D523" s="56">
        <f t="shared" si="219"/>
        <v>1</v>
      </c>
      <c r="E523" s="56">
        <f t="shared" si="219"/>
        <v>1</v>
      </c>
      <c r="F523" s="56">
        <f t="shared" si="219"/>
        <v>1</v>
      </c>
      <c r="G523" s="56">
        <f t="shared" si="219"/>
        <v>1</v>
      </c>
      <c r="H523" s="56">
        <f t="shared" si="219"/>
        <v>1</v>
      </c>
      <c r="I523" s="56">
        <f t="shared" si="219"/>
        <v>1.0000000000000002</v>
      </c>
      <c r="J523" s="56">
        <f t="shared" si="219"/>
        <v>1</v>
      </c>
      <c r="K523" s="56">
        <f t="shared" si="219"/>
        <v>1</v>
      </c>
      <c r="L523" s="56">
        <f t="shared" si="219"/>
        <v>0.99999999999999978</v>
      </c>
      <c r="M523" s="56">
        <f t="shared" si="219"/>
        <v>1</v>
      </c>
      <c r="N523" s="56">
        <f t="shared" si="219"/>
        <v>1</v>
      </c>
    </row>
    <row r="524" spans="1:14" ht="12.75" thickTop="1" x14ac:dyDescent="0.2"/>
    <row r="526" spans="1:14" x14ac:dyDescent="0.2">
      <c r="A526" s="114" t="s">
        <v>136</v>
      </c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</row>
    <row r="527" spans="1:14" x14ac:dyDescent="0.2">
      <c r="A527" s="60"/>
      <c r="B527" s="39" t="s">
        <v>38</v>
      </c>
      <c r="C527" s="39" t="s">
        <v>39</v>
      </c>
      <c r="D527" s="39" t="s">
        <v>40</v>
      </c>
      <c r="E527" s="39" t="s">
        <v>37</v>
      </c>
      <c r="F527" s="39" t="s">
        <v>41</v>
      </c>
      <c r="G527" s="39" t="s">
        <v>42</v>
      </c>
      <c r="H527" s="39" t="s">
        <v>50</v>
      </c>
      <c r="I527" s="39" t="s">
        <v>51</v>
      </c>
      <c r="J527" s="39" t="s">
        <v>52</v>
      </c>
      <c r="K527" s="39" t="s">
        <v>53</v>
      </c>
      <c r="L527" s="39" t="s">
        <v>55</v>
      </c>
      <c r="M527" s="39" t="s">
        <v>56</v>
      </c>
      <c r="N527" s="39" t="s">
        <v>48</v>
      </c>
    </row>
    <row r="528" spans="1:14" x14ac:dyDescent="0.2">
      <c r="A528" s="61" t="s">
        <v>43</v>
      </c>
      <c r="B528" s="40">
        <v>49092</v>
      </c>
      <c r="C528" s="40">
        <v>46550</v>
      </c>
      <c r="D528" s="40">
        <v>50728</v>
      </c>
      <c r="E528" s="40">
        <v>49289</v>
      </c>
      <c r="F528" s="40">
        <v>49900</v>
      </c>
      <c r="G528" s="40">
        <v>49954</v>
      </c>
      <c r="H528" s="40">
        <v>48885</v>
      </c>
      <c r="I528" s="40">
        <v>50777.57</v>
      </c>
      <c r="J528" s="40">
        <v>51962.999192646683</v>
      </c>
      <c r="K528" s="40">
        <v>54017</v>
      </c>
      <c r="L528" s="40">
        <v>51947.925607246565</v>
      </c>
      <c r="M528" s="40">
        <v>50049.69</v>
      </c>
      <c r="N528" s="40">
        <f>N550/N539</f>
        <v>50234.693630081652</v>
      </c>
    </row>
    <row r="529" spans="1:14" x14ac:dyDescent="0.2">
      <c r="A529" s="61" t="s">
        <v>44</v>
      </c>
      <c r="B529" s="40">
        <v>231056</v>
      </c>
      <c r="C529" s="40">
        <v>177474</v>
      </c>
      <c r="D529" s="40">
        <v>182294</v>
      </c>
      <c r="E529" s="40">
        <v>225102</v>
      </c>
      <c r="F529" s="40">
        <v>172094</v>
      </c>
      <c r="G529" s="40">
        <v>198154</v>
      </c>
      <c r="H529" s="40">
        <v>181220</v>
      </c>
      <c r="I529" s="40">
        <v>256890.52</v>
      </c>
      <c r="J529" s="40">
        <v>188525.72841636839</v>
      </c>
      <c r="K529" s="40">
        <v>242280</v>
      </c>
      <c r="L529" s="40">
        <v>269047.90643484809</v>
      </c>
      <c r="M529" s="40">
        <v>272667.40999999997</v>
      </c>
      <c r="N529" s="40">
        <f t="shared" ref="N529:N534" si="220">N551/N540</f>
        <v>214703.54047964481</v>
      </c>
    </row>
    <row r="530" spans="1:14" x14ac:dyDescent="0.2">
      <c r="A530" s="62" t="s">
        <v>45</v>
      </c>
      <c r="B530" s="41">
        <v>14344</v>
      </c>
      <c r="C530" s="41">
        <v>14165</v>
      </c>
      <c r="D530" s="41">
        <v>14616</v>
      </c>
      <c r="E530" s="41">
        <v>14249</v>
      </c>
      <c r="F530" s="41">
        <v>14498</v>
      </c>
      <c r="G530" s="41">
        <v>14450</v>
      </c>
      <c r="H530" s="66">
        <v>14660</v>
      </c>
      <c r="I530" s="66">
        <v>14937.59</v>
      </c>
      <c r="J530" s="41">
        <v>15021.088542710811</v>
      </c>
      <c r="K530" s="41">
        <v>14958</v>
      </c>
      <c r="L530" s="41">
        <v>15051.455029055402</v>
      </c>
      <c r="M530" s="41">
        <v>15246.62</v>
      </c>
      <c r="N530" s="41">
        <f t="shared" si="220"/>
        <v>14692.530108813338</v>
      </c>
    </row>
    <row r="531" spans="1:14" x14ac:dyDescent="0.2">
      <c r="A531" s="62" t="s">
        <v>46</v>
      </c>
      <c r="B531" s="41">
        <v>7001</v>
      </c>
      <c r="C531" s="41">
        <v>6637</v>
      </c>
      <c r="D531" s="41">
        <v>8336</v>
      </c>
      <c r="E531" s="41">
        <v>11004</v>
      </c>
      <c r="F531" s="41">
        <v>7955</v>
      </c>
      <c r="G531" s="41">
        <v>10846</v>
      </c>
      <c r="H531" s="41">
        <v>7975</v>
      </c>
      <c r="I531" s="41">
        <v>9135.0499999999993</v>
      </c>
      <c r="J531" s="41">
        <v>4828.6135807407409</v>
      </c>
      <c r="K531" s="41">
        <v>8009</v>
      </c>
      <c r="L531" s="41">
        <v>9524.8662395209576</v>
      </c>
      <c r="M531" s="41">
        <v>9931.24</v>
      </c>
      <c r="N531" s="41">
        <f t="shared" si="220"/>
        <v>8473.6233810791564</v>
      </c>
    </row>
    <row r="532" spans="1:14" x14ac:dyDescent="0.2">
      <c r="A532" s="61" t="s">
        <v>47</v>
      </c>
      <c r="B532" s="40">
        <v>179922</v>
      </c>
      <c r="C532" s="40">
        <v>185213</v>
      </c>
      <c r="D532" s="40">
        <v>198492</v>
      </c>
      <c r="E532" s="40">
        <v>188405</v>
      </c>
      <c r="F532" s="40">
        <v>173195</v>
      </c>
      <c r="G532" s="40">
        <v>190327</v>
      </c>
      <c r="H532" s="40">
        <v>176913</v>
      </c>
      <c r="I532" s="40">
        <v>195763.9</v>
      </c>
      <c r="J532" s="40">
        <v>181404.44451009744</v>
      </c>
      <c r="K532" s="40">
        <v>178440</v>
      </c>
      <c r="L532" s="40">
        <v>183113.10593944328</v>
      </c>
      <c r="M532" s="40">
        <v>182200.2</v>
      </c>
      <c r="N532" s="40">
        <f t="shared" si="220"/>
        <v>184419.55812559332</v>
      </c>
    </row>
    <row r="533" spans="1:14" x14ac:dyDescent="0.2">
      <c r="A533" s="61" t="s">
        <v>61</v>
      </c>
      <c r="B533" s="40">
        <v>13914</v>
      </c>
      <c r="C533" s="40">
        <v>10826</v>
      </c>
      <c r="D533" s="40">
        <v>10664</v>
      </c>
      <c r="E533" s="40">
        <v>12855</v>
      </c>
      <c r="F533" s="40">
        <v>9501</v>
      </c>
      <c r="G533" s="40">
        <v>9531</v>
      </c>
      <c r="H533" s="40">
        <v>9467</v>
      </c>
      <c r="I533" s="40">
        <v>14477.14</v>
      </c>
      <c r="J533" s="40">
        <v>10992.493571295085</v>
      </c>
      <c r="K533" s="40">
        <v>13669</v>
      </c>
      <c r="L533" s="40">
        <v>14229.266270793038</v>
      </c>
      <c r="M533" s="40">
        <v>14146.52</v>
      </c>
      <c r="N533" s="40">
        <f t="shared" si="220"/>
        <v>11900.166384517475</v>
      </c>
    </row>
    <row r="534" spans="1:14" ht="12.75" thickBot="1" x14ac:dyDescent="0.25">
      <c r="A534" s="63" t="s">
        <v>49</v>
      </c>
      <c r="B534" s="42">
        <f>B556/B545</f>
        <v>57278.349359701482</v>
      </c>
      <c r="C534" s="42">
        <f t="shared" ref="C534:M534" si="221">C556/C545</f>
        <v>64111.274795119964</v>
      </c>
      <c r="D534" s="42">
        <f t="shared" si="221"/>
        <v>60131.648178699063</v>
      </c>
      <c r="E534" s="42">
        <f t="shared" si="221"/>
        <v>64410.080997455312</v>
      </c>
      <c r="F534" s="42">
        <f t="shared" si="221"/>
        <v>62094.005730031931</v>
      </c>
      <c r="G534" s="42">
        <f t="shared" si="221"/>
        <v>66155.199731485467</v>
      </c>
      <c r="H534" s="42">
        <f t="shared" si="221"/>
        <v>61212.527397430022</v>
      </c>
      <c r="I534" s="42">
        <f t="shared" si="221"/>
        <v>68896.549900491053</v>
      </c>
      <c r="J534" s="42">
        <f t="shared" si="221"/>
        <v>64008.371161103256</v>
      </c>
      <c r="K534" s="42">
        <f t="shared" si="221"/>
        <v>64761.009701613337</v>
      </c>
      <c r="L534" s="42">
        <f t="shared" si="221"/>
        <v>67411.383252650659</v>
      </c>
      <c r="M534" s="42">
        <f t="shared" si="221"/>
        <v>67642.766873858083</v>
      </c>
      <c r="N534" s="42">
        <f t="shared" si="220"/>
        <v>64145.878098460213</v>
      </c>
    </row>
    <row r="535" spans="1:14" ht="12.75" thickTop="1" x14ac:dyDescent="0.2">
      <c r="A535" s="64" t="s">
        <v>69</v>
      </c>
      <c r="B535" s="41"/>
      <c r="C535" s="58"/>
      <c r="D535" s="41"/>
      <c r="E535" s="41"/>
      <c r="F535" s="41"/>
      <c r="G535" s="43"/>
      <c r="H535" s="43"/>
      <c r="I535" s="43"/>
      <c r="J535" s="43"/>
      <c r="M535" s="43"/>
      <c r="N535" s="44"/>
    </row>
    <row r="537" spans="1:14" x14ac:dyDescent="0.2">
      <c r="A537" s="114" t="s">
        <v>137</v>
      </c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</row>
    <row r="538" spans="1:14" x14ac:dyDescent="0.2">
      <c r="A538" s="60"/>
      <c r="B538" s="39" t="s">
        <v>38</v>
      </c>
      <c r="C538" s="39" t="s">
        <v>39</v>
      </c>
      <c r="D538" s="39" t="s">
        <v>40</v>
      </c>
      <c r="E538" s="39" t="s">
        <v>37</v>
      </c>
      <c r="F538" s="39" t="s">
        <v>41</v>
      </c>
      <c r="G538" s="39" t="s">
        <v>42</v>
      </c>
      <c r="H538" s="39" t="s">
        <v>50</v>
      </c>
      <c r="I538" s="39" t="s">
        <v>51</v>
      </c>
      <c r="J538" s="39" t="s">
        <v>52</v>
      </c>
      <c r="K538" s="39" t="s">
        <v>53</v>
      </c>
      <c r="L538" s="39" t="s">
        <v>55</v>
      </c>
      <c r="M538" s="39" t="s">
        <v>56</v>
      </c>
      <c r="N538" s="39" t="s">
        <v>48</v>
      </c>
    </row>
    <row r="539" spans="1:14" x14ac:dyDescent="0.2">
      <c r="A539" s="61" t="s">
        <v>43</v>
      </c>
      <c r="B539" s="47">
        <f>COTAS!B264</f>
        <v>108506</v>
      </c>
      <c r="C539" s="47">
        <f>COTAS!C264</f>
        <v>121000</v>
      </c>
      <c r="D539" s="47">
        <f>COTAS!D264</f>
        <v>123065</v>
      </c>
      <c r="E539" s="47">
        <f>COTAS!E264</f>
        <v>110576</v>
      </c>
      <c r="F539" s="47">
        <f>COTAS!F264</f>
        <v>118742</v>
      </c>
      <c r="G539" s="47">
        <f>COTAS!G264</f>
        <v>122162</v>
      </c>
      <c r="H539" s="47">
        <f>COTAS!H264</f>
        <v>135571</v>
      </c>
      <c r="I539" s="47">
        <f>COTAS!I264</f>
        <v>142807.74871885491</v>
      </c>
      <c r="J539" s="47">
        <f>COTAS!J264</f>
        <v>105264</v>
      </c>
      <c r="K539" s="47">
        <f>COTAS!K264</f>
        <v>108197</v>
      </c>
      <c r="L539" s="47">
        <f>COTAS!L264</f>
        <v>131144</v>
      </c>
      <c r="M539" s="47">
        <f>COTAS!M264</f>
        <v>122477</v>
      </c>
      <c r="N539" s="47">
        <f>SUM(B539:M539)</f>
        <v>1449511.748718855</v>
      </c>
    </row>
    <row r="540" spans="1:14" x14ac:dyDescent="0.2">
      <c r="A540" s="61" t="s">
        <v>44</v>
      </c>
      <c r="B540" s="47">
        <f>COTAS!B265</f>
        <v>8659</v>
      </c>
      <c r="C540" s="47">
        <f>COTAS!C265</f>
        <v>7268</v>
      </c>
      <c r="D540" s="47">
        <f>COTAS!D265</f>
        <v>11998</v>
      </c>
      <c r="E540" s="47">
        <f>COTAS!E265</f>
        <v>11341</v>
      </c>
      <c r="F540" s="47">
        <f>COTAS!F265</f>
        <v>23052</v>
      </c>
      <c r="G540" s="47">
        <f>COTAS!G265</f>
        <v>18787</v>
      </c>
      <c r="H540" s="47">
        <f>COTAS!H265</f>
        <v>16557</v>
      </c>
      <c r="I540" s="47">
        <f>COTAS!I265</f>
        <v>15306.936669272871</v>
      </c>
      <c r="J540" s="47">
        <f>COTAS!J265</f>
        <v>22838</v>
      </c>
      <c r="K540" s="47">
        <f>COTAS!K265</f>
        <v>15176</v>
      </c>
      <c r="L540" s="47">
        <f>COTAS!L265</f>
        <v>14252.772459325632</v>
      </c>
      <c r="M540" s="47">
        <f>COTAS!M265</f>
        <v>17364</v>
      </c>
      <c r="N540" s="47">
        <f t="shared" ref="N540:N545" si="222">SUM(B540:M540)</f>
        <v>182599.70912859851</v>
      </c>
    </row>
    <row r="541" spans="1:14" x14ac:dyDescent="0.2">
      <c r="A541" s="98" t="s">
        <v>45</v>
      </c>
      <c r="B541" s="48">
        <f>COTAS!B266</f>
        <v>93952</v>
      </c>
      <c r="C541" s="48">
        <f>COTAS!C266</f>
        <v>81848</v>
      </c>
      <c r="D541" s="48">
        <f>COTAS!D266</f>
        <v>88951</v>
      </c>
      <c r="E541" s="48">
        <f>COTAS!E266</f>
        <v>85851</v>
      </c>
      <c r="F541" s="48">
        <f>COTAS!F266</f>
        <v>95823</v>
      </c>
      <c r="G541" s="48">
        <f>COTAS!G266</f>
        <v>97217</v>
      </c>
      <c r="H541" s="48">
        <f>COTAS!H266</f>
        <v>100053</v>
      </c>
      <c r="I541" s="48">
        <f>COTAS!I266</f>
        <v>100947.35221431396</v>
      </c>
      <c r="J541" s="48">
        <f>COTAS!J266</f>
        <v>95616</v>
      </c>
      <c r="K541" s="48">
        <f>COTAS!K266</f>
        <v>98694</v>
      </c>
      <c r="L541" s="48">
        <f>COTAS!L266</f>
        <v>95751.996034060416</v>
      </c>
      <c r="M541" s="48">
        <f>COTAS!M266</f>
        <v>89442</v>
      </c>
      <c r="N541" s="48">
        <f t="shared" si="222"/>
        <v>1124146.3482483742</v>
      </c>
    </row>
    <row r="542" spans="1:14" x14ac:dyDescent="0.2">
      <c r="A542" s="98" t="s">
        <v>46</v>
      </c>
      <c r="B542" s="59">
        <f>COTAS!B268</f>
        <v>4128</v>
      </c>
      <c r="C542" s="59">
        <f>COTAS!C268</f>
        <v>4717</v>
      </c>
      <c r="D542" s="59">
        <f>COTAS!D268</f>
        <v>4977</v>
      </c>
      <c r="E542" s="59">
        <f>COTAS!E268</f>
        <v>5705</v>
      </c>
      <c r="F542" s="59">
        <f>COTAS!F268</f>
        <v>13390</v>
      </c>
      <c r="G542" s="59">
        <f>COTAS!G268</f>
        <v>13104</v>
      </c>
      <c r="H542" s="59">
        <f>COTAS!H268</f>
        <v>13657</v>
      </c>
      <c r="I542" s="59">
        <f>COTAS!I268</f>
        <v>13012.099476439789</v>
      </c>
      <c r="J542" s="59">
        <f>COTAS!J268</f>
        <v>15491</v>
      </c>
      <c r="K542" s="59">
        <f>COTAS!K268</f>
        <v>12551</v>
      </c>
      <c r="L542" s="59">
        <f>COTAS!L268</f>
        <v>11841.903954802259</v>
      </c>
      <c r="M542" s="59">
        <f>COTAS!M268</f>
        <v>17082</v>
      </c>
      <c r="N542" s="48">
        <f t="shared" si="222"/>
        <v>129656.00343124205</v>
      </c>
    </row>
    <row r="543" spans="1:14" x14ac:dyDescent="0.2">
      <c r="A543" s="61" t="s">
        <v>47</v>
      </c>
      <c r="B543" s="47">
        <f>COTAS!B269</f>
        <v>32393</v>
      </c>
      <c r="C543" s="47">
        <f>COTAS!C269</f>
        <v>49213</v>
      </c>
      <c r="D543" s="47">
        <f>COTAS!D269</f>
        <v>31059</v>
      </c>
      <c r="E543" s="47">
        <f>COTAS!E269</f>
        <v>38079</v>
      </c>
      <c r="F543" s="47">
        <f>COTAS!F269</f>
        <v>41890</v>
      </c>
      <c r="G543" s="47">
        <f>COTAS!G269</f>
        <v>45757</v>
      </c>
      <c r="H543" s="47">
        <f>COTAS!H269</f>
        <v>47877</v>
      </c>
      <c r="I543" s="47">
        <f>COTAS!I269</f>
        <v>49931.066124302335</v>
      </c>
      <c r="J543" s="47">
        <f>COTAS!J269</f>
        <v>36964</v>
      </c>
      <c r="K543" s="47">
        <f>COTAS!K269</f>
        <v>38309</v>
      </c>
      <c r="L543" s="47">
        <f>COTAS!L269</f>
        <v>44776.15055810332</v>
      </c>
      <c r="M543" s="47">
        <f>COTAS!M269</f>
        <v>40701</v>
      </c>
      <c r="N543" s="47">
        <f t="shared" si="222"/>
        <v>496949.21668240568</v>
      </c>
    </row>
    <row r="544" spans="1:14" x14ac:dyDescent="0.2">
      <c r="A544" s="61" t="s">
        <v>61</v>
      </c>
      <c r="B544" s="47">
        <f>COTAS!B270</f>
        <v>8024</v>
      </c>
      <c r="C544" s="47">
        <f>COTAS!C270</f>
        <v>5624</v>
      </c>
      <c r="D544" s="47">
        <f>COTAS!D270</f>
        <v>6051</v>
      </c>
      <c r="E544" s="47">
        <f>COTAS!E270</f>
        <v>5061</v>
      </c>
      <c r="F544" s="47">
        <f>COTAS!F270</f>
        <v>8672</v>
      </c>
      <c r="G544" s="47">
        <f>COTAS!G270</f>
        <v>7612</v>
      </c>
      <c r="H544" s="47">
        <f>COTAS!H270</f>
        <v>9089</v>
      </c>
      <c r="I544" s="47">
        <f>COTAS!I270</f>
        <v>7351.5387552500961</v>
      </c>
      <c r="J544" s="47">
        <f>COTAS!J270</f>
        <v>5932</v>
      </c>
      <c r="K544" s="47">
        <f>COTAS!K270</f>
        <v>5068</v>
      </c>
      <c r="L544" s="47">
        <f>COTAS!L270</f>
        <v>6159.2759755524221</v>
      </c>
      <c r="M544" s="47">
        <f>COTAS!M270</f>
        <v>7396</v>
      </c>
      <c r="N544" s="47">
        <f t="shared" si="222"/>
        <v>82039.814730802522</v>
      </c>
    </row>
    <row r="545" spans="1:14" ht="12.75" thickBot="1" x14ac:dyDescent="0.25">
      <c r="A545" s="63" t="s">
        <v>48</v>
      </c>
      <c r="B545" s="49">
        <f>SUM(B539:B544)</f>
        <v>255662</v>
      </c>
      <c r="C545" s="49">
        <f>SUM(C539:C544)</f>
        <v>269670</v>
      </c>
      <c r="D545" s="49">
        <f>SUM(D539:D544)</f>
        <v>266101</v>
      </c>
      <c r="E545" s="49">
        <f>SUM(E539:E544)</f>
        <v>256613</v>
      </c>
      <c r="F545" s="49">
        <f>SUM(F539:F544)</f>
        <v>301569</v>
      </c>
      <c r="G545" s="49">
        <f t="shared" ref="G545:M545" si="223">SUM(G539:G544)</f>
        <v>304639</v>
      </c>
      <c r="H545" s="49">
        <f t="shared" si="223"/>
        <v>322804</v>
      </c>
      <c r="I545" s="49">
        <f t="shared" si="223"/>
        <v>329356.74195843394</v>
      </c>
      <c r="J545" s="49">
        <f t="shared" si="223"/>
        <v>282105</v>
      </c>
      <c r="K545" s="49">
        <f t="shared" si="223"/>
        <v>277995</v>
      </c>
      <c r="L545" s="49">
        <f t="shared" si="223"/>
        <v>303926.09898184409</v>
      </c>
      <c r="M545" s="49">
        <f t="shared" si="223"/>
        <v>294462</v>
      </c>
      <c r="N545" s="49">
        <f t="shared" si="222"/>
        <v>3464902.840940278</v>
      </c>
    </row>
    <row r="546" spans="1:14" ht="12.75" thickTop="1" x14ac:dyDescent="0.2">
      <c r="A546" s="64" t="s">
        <v>69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</row>
    <row r="548" spans="1:14" x14ac:dyDescent="0.2">
      <c r="A548" s="115" t="s">
        <v>138</v>
      </c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</row>
    <row r="549" spans="1:14" x14ac:dyDescent="0.2">
      <c r="A549" s="60"/>
      <c r="B549" s="39" t="s">
        <v>38</v>
      </c>
      <c r="C549" s="39" t="s">
        <v>39</v>
      </c>
      <c r="D549" s="39" t="s">
        <v>40</v>
      </c>
      <c r="E549" s="39" t="s">
        <v>37</v>
      </c>
      <c r="F549" s="39" t="s">
        <v>41</v>
      </c>
      <c r="G549" s="39" t="s">
        <v>42</v>
      </c>
      <c r="H549" s="39" t="s">
        <v>50</v>
      </c>
      <c r="I549" s="39" t="s">
        <v>51</v>
      </c>
      <c r="J549" s="39" t="s">
        <v>52</v>
      </c>
      <c r="K549" s="39" t="s">
        <v>53</v>
      </c>
      <c r="L549" s="39" t="s">
        <v>55</v>
      </c>
      <c r="M549" s="39" t="s">
        <v>56</v>
      </c>
      <c r="N549" s="39" t="s">
        <v>48</v>
      </c>
    </row>
    <row r="550" spans="1:14" x14ac:dyDescent="0.2">
      <c r="A550" s="61" t="s">
        <v>43</v>
      </c>
      <c r="B550" s="40">
        <f t="shared" ref="B550:D550" si="224">B539*B528</f>
        <v>5326776552</v>
      </c>
      <c r="C550" s="40">
        <f t="shared" si="224"/>
        <v>5632550000</v>
      </c>
      <c r="D550" s="40">
        <f t="shared" si="224"/>
        <v>6242841320</v>
      </c>
      <c r="E550" s="40">
        <f t="shared" ref="E550:M550" si="225">E539*E528</f>
        <v>5450180464</v>
      </c>
      <c r="F550" s="40">
        <f t="shared" si="225"/>
        <v>5925225800</v>
      </c>
      <c r="G550" s="40">
        <f t="shared" si="225"/>
        <v>6102480548</v>
      </c>
      <c r="H550" s="40">
        <f t="shared" si="225"/>
        <v>6627388335</v>
      </c>
      <c r="I550" s="40">
        <f t="shared" si="225"/>
        <v>7251430457.1140652</v>
      </c>
      <c r="J550" s="40">
        <f t="shared" si="225"/>
        <v>5469833147.01476</v>
      </c>
      <c r="K550" s="40">
        <f t="shared" si="225"/>
        <v>5844477349</v>
      </c>
      <c r="L550" s="40">
        <f t="shared" si="225"/>
        <v>6812658755.8367434</v>
      </c>
      <c r="M550" s="40">
        <f t="shared" si="225"/>
        <v>6129935882.1300001</v>
      </c>
      <c r="N550" s="40">
        <f t="shared" ref="N550:N555" si="226">SUM(B550:M550)</f>
        <v>72815778610.095581</v>
      </c>
    </row>
    <row r="551" spans="1:14" x14ac:dyDescent="0.2">
      <c r="A551" s="61" t="s">
        <v>44</v>
      </c>
      <c r="B551" s="40">
        <f t="shared" ref="B551:D551" si="227">B540*B529</f>
        <v>2000713904</v>
      </c>
      <c r="C551" s="40">
        <f t="shared" si="227"/>
        <v>1289881032</v>
      </c>
      <c r="D551" s="40">
        <f t="shared" si="227"/>
        <v>2187163412</v>
      </c>
      <c r="E551" s="40">
        <f t="shared" ref="E551:M551" si="228">E540*E529</f>
        <v>2552881782</v>
      </c>
      <c r="F551" s="40">
        <f t="shared" si="228"/>
        <v>3967110888</v>
      </c>
      <c r="G551" s="40">
        <f t="shared" si="228"/>
        <v>3722719198</v>
      </c>
      <c r="H551" s="40">
        <f t="shared" si="228"/>
        <v>3000459540</v>
      </c>
      <c r="I551" s="40">
        <f t="shared" si="228"/>
        <v>3932206920.5765758</v>
      </c>
      <c r="J551" s="40">
        <f t="shared" si="228"/>
        <v>4305550585.5730209</v>
      </c>
      <c r="K551" s="40">
        <f t="shared" si="228"/>
        <v>3676841280</v>
      </c>
      <c r="L551" s="40">
        <f t="shared" si="228"/>
        <v>3834678591.073822</v>
      </c>
      <c r="M551" s="40">
        <f t="shared" si="228"/>
        <v>4734596907.2399998</v>
      </c>
      <c r="N551" s="40">
        <f t="shared" si="226"/>
        <v>39204804040.463417</v>
      </c>
    </row>
    <row r="552" spans="1:14" x14ac:dyDescent="0.2">
      <c r="A552" s="62" t="s">
        <v>45</v>
      </c>
      <c r="B552" s="41">
        <f t="shared" ref="B552:D552" si="229">B541*B530</f>
        <v>1347647488</v>
      </c>
      <c r="C552" s="41">
        <f t="shared" si="229"/>
        <v>1159376920</v>
      </c>
      <c r="D552" s="41">
        <f t="shared" si="229"/>
        <v>1300107816</v>
      </c>
      <c r="E552" s="41">
        <f t="shared" ref="E552:M552" si="230">E541*E530</f>
        <v>1223290899</v>
      </c>
      <c r="F552" s="41">
        <f t="shared" si="230"/>
        <v>1389241854</v>
      </c>
      <c r="G552" s="41">
        <f t="shared" si="230"/>
        <v>1404785650</v>
      </c>
      <c r="H552" s="41">
        <f t="shared" si="230"/>
        <v>1466776980</v>
      </c>
      <c r="I552" s="41">
        <f t="shared" si="230"/>
        <v>1507910158.9630141</v>
      </c>
      <c r="J552" s="41">
        <f t="shared" si="230"/>
        <v>1436256402.0998371</v>
      </c>
      <c r="K552" s="41">
        <f t="shared" si="230"/>
        <v>1476264852</v>
      </c>
      <c r="L552" s="41">
        <f t="shared" si="230"/>
        <v>1441206862.2489514</v>
      </c>
      <c r="M552" s="41">
        <f t="shared" si="230"/>
        <v>1363688186.04</v>
      </c>
      <c r="N552" s="41">
        <f t="shared" si="226"/>
        <v>16516554068.351803</v>
      </c>
    </row>
    <row r="553" spans="1:14" x14ac:dyDescent="0.2">
      <c r="A553" s="62" t="s">
        <v>46</v>
      </c>
      <c r="B553" s="41">
        <f t="shared" ref="B553:D553" si="231">B542*B531</f>
        <v>28900128</v>
      </c>
      <c r="C553" s="41">
        <f t="shared" si="231"/>
        <v>31306729</v>
      </c>
      <c r="D553" s="41">
        <f t="shared" si="231"/>
        <v>41488272</v>
      </c>
      <c r="E553" s="41">
        <f t="shared" ref="E553:M553" si="232">E542*E531</f>
        <v>62777820</v>
      </c>
      <c r="F553" s="41">
        <f t="shared" si="232"/>
        <v>106517450</v>
      </c>
      <c r="G553" s="41">
        <f t="shared" si="232"/>
        <v>142125984</v>
      </c>
      <c r="H553" s="41">
        <f t="shared" si="232"/>
        <v>108914575</v>
      </c>
      <c r="I553" s="41">
        <f t="shared" si="232"/>
        <v>118866179.32225129</v>
      </c>
      <c r="J553" s="41">
        <f t="shared" si="232"/>
        <v>74800052.979254812</v>
      </c>
      <c r="K553" s="41">
        <f t="shared" si="232"/>
        <v>100520959</v>
      </c>
      <c r="L553" s="41">
        <f t="shared" si="232"/>
        <v>112792551.19074576</v>
      </c>
      <c r="M553" s="41">
        <f t="shared" si="232"/>
        <v>169645441.68000001</v>
      </c>
      <c r="N553" s="41">
        <f t="shared" si="226"/>
        <v>1098656142.1722519</v>
      </c>
    </row>
    <row r="554" spans="1:14" x14ac:dyDescent="0.2">
      <c r="A554" s="61" t="s">
        <v>47</v>
      </c>
      <c r="B554" s="40">
        <f t="shared" ref="B554:D554" si="233">B543*B532</f>
        <v>5828213346</v>
      </c>
      <c r="C554" s="40">
        <f t="shared" si="233"/>
        <v>9114887369</v>
      </c>
      <c r="D554" s="40">
        <f t="shared" si="233"/>
        <v>6164963028</v>
      </c>
      <c r="E554" s="40">
        <f t="shared" ref="E554:M554" si="234">E543*E532</f>
        <v>7174273995</v>
      </c>
      <c r="F554" s="40">
        <f t="shared" si="234"/>
        <v>7255138550</v>
      </c>
      <c r="G554" s="40">
        <f t="shared" si="234"/>
        <v>8708792539</v>
      </c>
      <c r="H554" s="40">
        <f t="shared" si="234"/>
        <v>8470063701</v>
      </c>
      <c r="I554" s="40">
        <f t="shared" si="234"/>
        <v>9774700235.65131</v>
      </c>
      <c r="J554" s="40">
        <f t="shared" si="234"/>
        <v>6705433886.8712416</v>
      </c>
      <c r="K554" s="40">
        <f t="shared" si="234"/>
        <v>6835857960</v>
      </c>
      <c r="L554" s="40">
        <f t="shared" si="234"/>
        <v>8199100000.7064352</v>
      </c>
      <c r="M554" s="40">
        <f t="shared" si="234"/>
        <v>7415730340.2000008</v>
      </c>
      <c r="N554" s="40">
        <f t="shared" si="226"/>
        <v>91647154951.428986</v>
      </c>
    </row>
    <row r="555" spans="1:14" x14ac:dyDescent="0.2">
      <c r="A555" s="61" t="s">
        <v>61</v>
      </c>
      <c r="B555" s="40">
        <f t="shared" ref="B555:D555" si="235">B544*B533</f>
        <v>111645936</v>
      </c>
      <c r="C555" s="40">
        <f t="shared" si="235"/>
        <v>60885424</v>
      </c>
      <c r="D555" s="40">
        <f t="shared" si="235"/>
        <v>64527864</v>
      </c>
      <c r="E555" s="40">
        <f t="shared" ref="E555:M555" si="236">E544*E533</f>
        <v>65059155</v>
      </c>
      <c r="F555" s="40">
        <f t="shared" si="236"/>
        <v>82392672</v>
      </c>
      <c r="G555" s="40">
        <f t="shared" si="236"/>
        <v>72549972</v>
      </c>
      <c r="H555" s="40">
        <f t="shared" si="236"/>
        <v>86045563</v>
      </c>
      <c r="I555" s="40">
        <f t="shared" si="236"/>
        <v>106429255.77518137</v>
      </c>
      <c r="J555" s="40">
        <f t="shared" si="236"/>
        <v>65207471.864922442</v>
      </c>
      <c r="K555" s="40">
        <f t="shared" si="236"/>
        <v>69274492</v>
      </c>
      <c r="L555" s="40">
        <f t="shared" si="236"/>
        <v>87641977.891433969</v>
      </c>
      <c r="M555" s="40">
        <f t="shared" si="236"/>
        <v>104627661.92</v>
      </c>
      <c r="N555" s="40">
        <f t="shared" si="226"/>
        <v>976287445.45153773</v>
      </c>
    </row>
    <row r="556" spans="1:14" ht="12.75" thickBot="1" x14ac:dyDescent="0.25">
      <c r="A556" s="63" t="s">
        <v>48</v>
      </c>
      <c r="B556" s="42">
        <f t="shared" ref="B556:N556" si="237">SUM(B550:B555)</f>
        <v>14643897354</v>
      </c>
      <c r="C556" s="42">
        <f t="shared" si="237"/>
        <v>17288887474</v>
      </c>
      <c r="D556" s="42">
        <f t="shared" si="237"/>
        <v>16001091712</v>
      </c>
      <c r="E556" s="42">
        <f t="shared" ref="E556:M556" si="238">SUM(E550:E555)</f>
        <v>16528464115</v>
      </c>
      <c r="F556" s="42">
        <f t="shared" si="238"/>
        <v>18725627214</v>
      </c>
      <c r="G556" s="42">
        <f t="shared" si="238"/>
        <v>20153453891</v>
      </c>
      <c r="H556" s="42">
        <f t="shared" si="238"/>
        <v>19759648694</v>
      </c>
      <c r="I556" s="42">
        <f t="shared" si="238"/>
        <v>22691543207.402397</v>
      </c>
      <c r="J556" s="42">
        <f t="shared" si="238"/>
        <v>18057081546.403034</v>
      </c>
      <c r="K556" s="42">
        <f t="shared" si="238"/>
        <v>18003236892</v>
      </c>
      <c r="L556" s="42">
        <f t="shared" si="238"/>
        <v>20488078738.948132</v>
      </c>
      <c r="M556" s="42">
        <f t="shared" si="238"/>
        <v>19918224419.209999</v>
      </c>
      <c r="N556" s="42">
        <f t="shared" si="237"/>
        <v>222259235257.96356</v>
      </c>
    </row>
    <row r="557" spans="1:14" ht="12.75" thickTop="1" x14ac:dyDescent="0.2">
      <c r="A557" s="64" t="s">
        <v>69</v>
      </c>
      <c r="B557" s="57"/>
      <c r="C557" s="57"/>
      <c r="I557" s="51"/>
      <c r="J557" s="51"/>
      <c r="L557" s="51"/>
    </row>
    <row r="558" spans="1:14" x14ac:dyDescent="0.2">
      <c r="A558" s="64"/>
      <c r="H558" s="52"/>
    </row>
    <row r="559" spans="1:14" x14ac:dyDescent="0.2">
      <c r="A559" s="114" t="s">
        <v>139</v>
      </c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</row>
    <row r="560" spans="1:14" x14ac:dyDescent="0.2">
      <c r="A560" s="60"/>
      <c r="B560" s="39" t="s">
        <v>38</v>
      </c>
      <c r="C560" s="39" t="s">
        <v>39</v>
      </c>
      <c r="D560" s="39" t="s">
        <v>40</v>
      </c>
      <c r="E560" s="39" t="s">
        <v>37</v>
      </c>
      <c r="F560" s="39" t="s">
        <v>41</v>
      </c>
      <c r="G560" s="39" t="s">
        <v>42</v>
      </c>
      <c r="H560" s="39" t="s">
        <v>50</v>
      </c>
      <c r="I560" s="39" t="s">
        <v>51</v>
      </c>
      <c r="J560" s="39" t="s">
        <v>52</v>
      </c>
      <c r="K560" s="39" t="s">
        <v>53</v>
      </c>
      <c r="L560" s="39" t="s">
        <v>55</v>
      </c>
      <c r="M560" s="39" t="s">
        <v>56</v>
      </c>
      <c r="N560" s="39" t="s">
        <v>48</v>
      </c>
    </row>
    <row r="561" spans="1:14" x14ac:dyDescent="0.2">
      <c r="A561" s="61" t="s">
        <v>43</v>
      </c>
      <c r="B561" s="53">
        <f>B550/B$556</f>
        <v>0.36375402143507812</v>
      </c>
      <c r="C561" s="53">
        <f t="shared" ref="C561:N561" si="239">C550/C$556</f>
        <v>0.32579019375714863</v>
      </c>
      <c r="D561" s="53">
        <f t="shared" si="239"/>
        <v>0.39015096171957997</v>
      </c>
      <c r="E561" s="53">
        <f t="shared" si="239"/>
        <v>0.32974512489964647</v>
      </c>
      <c r="F561" s="53">
        <f t="shared" si="239"/>
        <v>0.3164233556657623</v>
      </c>
      <c r="G561" s="53">
        <f t="shared" si="239"/>
        <v>0.3028007298900367</v>
      </c>
      <c r="H561" s="53">
        <f t="shared" si="239"/>
        <v>0.3354001094671486</v>
      </c>
      <c r="I561" s="53">
        <f t="shared" si="239"/>
        <v>0.3195653284060696</v>
      </c>
      <c r="J561" s="53">
        <f t="shared" si="239"/>
        <v>0.30291900343687317</v>
      </c>
      <c r="K561" s="53">
        <f t="shared" si="239"/>
        <v>0.32463480784375381</v>
      </c>
      <c r="L561" s="53">
        <f t="shared" si="239"/>
        <v>0.33251818497191643</v>
      </c>
      <c r="M561" s="53">
        <f t="shared" si="239"/>
        <v>0.30775513685938916</v>
      </c>
      <c r="N561" s="53">
        <f t="shared" si="239"/>
        <v>0.32761643639051702</v>
      </c>
    </row>
    <row r="562" spans="1:14" x14ac:dyDescent="0.2">
      <c r="A562" s="61" t="s">
        <v>44</v>
      </c>
      <c r="B562" s="53">
        <f t="shared" ref="B562:N566" si="240">B551/B$556</f>
        <v>0.13662441463737127</v>
      </c>
      <c r="C562" s="53">
        <f t="shared" si="240"/>
        <v>7.4607520810103925E-2</v>
      </c>
      <c r="D562" s="53">
        <f t="shared" si="240"/>
        <v>0.13668838672799677</v>
      </c>
      <c r="E562" s="53">
        <f t="shared" si="240"/>
        <v>0.15445366031821403</v>
      </c>
      <c r="F562" s="53">
        <f t="shared" si="240"/>
        <v>0.21185463336758276</v>
      </c>
      <c r="G562" s="53">
        <f t="shared" si="240"/>
        <v>0.18471866996765593</v>
      </c>
      <c r="H562" s="53">
        <f t="shared" si="240"/>
        <v>0.15184781806931047</v>
      </c>
      <c r="I562" s="53">
        <f t="shared" si="240"/>
        <v>0.17328953278478731</v>
      </c>
      <c r="J562" s="53">
        <f t="shared" si="240"/>
        <v>0.23844111101279739</v>
      </c>
      <c r="K562" s="53">
        <f t="shared" si="240"/>
        <v>0.20423223346207581</v>
      </c>
      <c r="L562" s="53">
        <f t="shared" si="240"/>
        <v>0.18716633413674086</v>
      </c>
      <c r="M562" s="53">
        <f t="shared" si="240"/>
        <v>0.23770175531679166</v>
      </c>
      <c r="N562" s="53">
        <f t="shared" si="240"/>
        <v>0.17639223852705443</v>
      </c>
    </row>
    <row r="563" spans="1:14" x14ac:dyDescent="0.2">
      <c r="A563" s="95" t="s">
        <v>45</v>
      </c>
      <c r="B563" s="97">
        <f t="shared" si="240"/>
        <v>9.2027925040862726E-2</v>
      </c>
      <c r="C563" s="97">
        <f t="shared" si="240"/>
        <v>6.7059081837598636E-2</v>
      </c>
      <c r="D563" s="97">
        <f t="shared" si="240"/>
        <v>8.1251194568492197E-2</v>
      </c>
      <c r="E563" s="97">
        <f t="shared" si="240"/>
        <v>7.4011165858407404E-2</v>
      </c>
      <c r="F563" s="97">
        <f t="shared" si="240"/>
        <v>7.4189336256857086E-2</v>
      </c>
      <c r="G563" s="97">
        <f t="shared" si="240"/>
        <v>6.9704461458457018E-2</v>
      </c>
      <c r="H563" s="97">
        <f t="shared" si="240"/>
        <v>7.4230923976162877E-2</v>
      </c>
      <c r="I563" s="97">
        <f t="shared" si="240"/>
        <v>6.6452516921418819E-2</v>
      </c>
      <c r="J563" s="97">
        <f t="shared" si="240"/>
        <v>7.9539786006334948E-2</v>
      </c>
      <c r="K563" s="97">
        <f t="shared" si="240"/>
        <v>8.1999968164391576E-2</v>
      </c>
      <c r="L563" s="97">
        <f t="shared" si="240"/>
        <v>7.0343680372000741E-2</v>
      </c>
      <c r="M563" s="97">
        <f t="shared" si="240"/>
        <v>6.8464344880299663E-2</v>
      </c>
      <c r="N563" s="97">
        <f t="shared" si="240"/>
        <v>7.4312115981061411E-2</v>
      </c>
    </row>
    <row r="564" spans="1:14" x14ac:dyDescent="0.2">
      <c r="A564" s="95" t="s">
        <v>46</v>
      </c>
      <c r="B564" s="97">
        <f t="shared" si="240"/>
        <v>1.9735270810339223E-3</v>
      </c>
      <c r="C564" s="97">
        <f t="shared" si="240"/>
        <v>1.8108006687579416E-3</v>
      </c>
      <c r="D564" s="97">
        <f t="shared" si="240"/>
        <v>2.5928400853352973E-3</v>
      </c>
      <c r="E564" s="97">
        <f t="shared" si="240"/>
        <v>3.7981641587028973E-3</v>
      </c>
      <c r="F564" s="97">
        <f t="shared" si="240"/>
        <v>5.6883248172516993E-3</v>
      </c>
      <c r="G564" s="97">
        <f t="shared" si="240"/>
        <v>7.0521899009811763E-3</v>
      </c>
      <c r="H564" s="97">
        <f t="shared" si="240"/>
        <v>5.5119691997900658E-3</v>
      </c>
      <c r="I564" s="97">
        <f t="shared" si="240"/>
        <v>5.2383470897420046E-3</v>
      </c>
      <c r="J564" s="97">
        <f t="shared" si="240"/>
        <v>4.1424220623379176E-3</v>
      </c>
      <c r="K564" s="97">
        <f t="shared" si="240"/>
        <v>5.5834936574471203E-3</v>
      </c>
      <c r="L564" s="97">
        <f t="shared" si="240"/>
        <v>5.5052771237317387E-3</v>
      </c>
      <c r="M564" s="97">
        <f t="shared" si="240"/>
        <v>8.5170966100967613E-3</v>
      </c>
      <c r="N564" s="97">
        <f t="shared" si="240"/>
        <v>4.9431293187754593E-3</v>
      </c>
    </row>
    <row r="565" spans="1:14" x14ac:dyDescent="0.2">
      <c r="A565" s="61" t="s">
        <v>47</v>
      </c>
      <c r="B565" s="53">
        <f t="shared" si="240"/>
        <v>0.39799605290240686</v>
      </c>
      <c r="C565" s="53">
        <f t="shared" si="240"/>
        <v>0.52721075214975399</v>
      </c>
      <c r="D565" s="53">
        <f t="shared" si="240"/>
        <v>0.38528390055889705</v>
      </c>
      <c r="E565" s="53">
        <f t="shared" si="240"/>
        <v>0.43405569598503496</v>
      </c>
      <c r="F565" s="53">
        <f t="shared" si="240"/>
        <v>0.38744435457818893</v>
      </c>
      <c r="G565" s="53">
        <f t="shared" si="240"/>
        <v>0.43212407094592936</v>
      </c>
      <c r="H565" s="53">
        <f t="shared" si="240"/>
        <v>0.42865456932804313</v>
      </c>
      <c r="I565" s="53">
        <f t="shared" si="240"/>
        <v>0.43076401399013814</v>
      </c>
      <c r="J565" s="53">
        <f t="shared" si="240"/>
        <v>0.37134649193667524</v>
      </c>
      <c r="K565" s="53">
        <f t="shared" si="240"/>
        <v>0.37970160593940822</v>
      </c>
      <c r="L565" s="53">
        <f t="shared" si="240"/>
        <v>0.40018881736918693</v>
      </c>
      <c r="M565" s="53">
        <f t="shared" si="240"/>
        <v>0.3723088054499451</v>
      </c>
      <c r="N565" s="53">
        <f t="shared" si="240"/>
        <v>0.41234351789728507</v>
      </c>
    </row>
    <row r="566" spans="1:14" x14ac:dyDescent="0.2">
      <c r="A566" s="61" t="s">
        <v>61</v>
      </c>
      <c r="B566" s="53">
        <f t="shared" si="240"/>
        <v>7.6240589032470765E-3</v>
      </c>
      <c r="C566" s="53">
        <f t="shared" si="240"/>
        <v>3.5216507766368957E-3</v>
      </c>
      <c r="D566" s="53">
        <f t="shared" si="240"/>
        <v>4.0327163396987097E-3</v>
      </c>
      <c r="E566" s="53">
        <f t="shared" si="240"/>
        <v>3.9361887799942144E-3</v>
      </c>
      <c r="F566" s="53">
        <f t="shared" si="240"/>
        <v>4.3999953143572176E-3</v>
      </c>
      <c r="G566" s="53">
        <f t="shared" si="240"/>
        <v>3.599877836939846E-3</v>
      </c>
      <c r="H566" s="53">
        <f t="shared" si="240"/>
        <v>4.3546099595448608E-3</v>
      </c>
      <c r="I566" s="53">
        <f t="shared" si="240"/>
        <v>4.6902608078441396E-3</v>
      </c>
      <c r="J566" s="53">
        <f t="shared" si="240"/>
        <v>3.6111855449814786E-3</v>
      </c>
      <c r="K566" s="53">
        <f t="shared" si="240"/>
        <v>3.8478909329234638E-3</v>
      </c>
      <c r="L566" s="53">
        <f t="shared" si="240"/>
        <v>4.2777060264233228E-3</v>
      </c>
      <c r="M566" s="53">
        <f t="shared" si="240"/>
        <v>5.2528608834777734E-3</v>
      </c>
      <c r="N566" s="53">
        <f t="shared" si="240"/>
        <v>4.3925618853066636E-3</v>
      </c>
    </row>
    <row r="567" spans="1:14" ht="12.75" thickBot="1" x14ac:dyDescent="0.25">
      <c r="A567" s="63" t="s">
        <v>48</v>
      </c>
      <c r="B567" s="56">
        <f>SUM(B561:B566)</f>
        <v>1</v>
      </c>
      <c r="C567" s="56">
        <f t="shared" ref="C567:N567" si="241">SUM(C561:C566)</f>
        <v>1</v>
      </c>
      <c r="D567" s="56">
        <f t="shared" si="241"/>
        <v>1</v>
      </c>
      <c r="E567" s="56">
        <f t="shared" si="241"/>
        <v>1</v>
      </c>
      <c r="F567" s="56">
        <f t="shared" si="241"/>
        <v>1</v>
      </c>
      <c r="G567" s="56">
        <f t="shared" si="241"/>
        <v>1.0000000000000002</v>
      </c>
      <c r="H567" s="56">
        <f t="shared" si="241"/>
        <v>0.99999999999999989</v>
      </c>
      <c r="I567" s="56">
        <f t="shared" si="241"/>
        <v>1</v>
      </c>
      <c r="J567" s="56">
        <f t="shared" si="241"/>
        <v>1.0000000000000002</v>
      </c>
      <c r="K567" s="56">
        <f t="shared" si="241"/>
        <v>1</v>
      </c>
      <c r="L567" s="56">
        <f t="shared" si="241"/>
        <v>1.0000000000000002</v>
      </c>
      <c r="M567" s="56">
        <f t="shared" si="241"/>
        <v>1.0000000000000002</v>
      </c>
      <c r="N567" s="56">
        <f t="shared" si="241"/>
        <v>1</v>
      </c>
    </row>
    <row r="568" spans="1:14" ht="12.75" thickTop="1" x14ac:dyDescent="0.2"/>
    <row r="570" spans="1:14" x14ac:dyDescent="0.2">
      <c r="A570" s="114" t="s">
        <v>145</v>
      </c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</row>
    <row r="571" spans="1:14" x14ac:dyDescent="0.2">
      <c r="A571" s="60"/>
      <c r="B571" s="39" t="s">
        <v>38</v>
      </c>
      <c r="C571" s="39" t="s">
        <v>39</v>
      </c>
      <c r="D571" s="39" t="s">
        <v>40</v>
      </c>
      <c r="E571" s="39" t="s">
        <v>37</v>
      </c>
      <c r="F571" s="39" t="s">
        <v>41</v>
      </c>
      <c r="G571" s="39" t="s">
        <v>42</v>
      </c>
      <c r="H571" s="39" t="s">
        <v>50</v>
      </c>
      <c r="I571" s="39" t="s">
        <v>51</v>
      </c>
      <c r="J571" s="39" t="s">
        <v>52</v>
      </c>
      <c r="K571" s="39" t="s">
        <v>53</v>
      </c>
      <c r="L571" s="39" t="s">
        <v>55</v>
      </c>
      <c r="M571" s="39" t="s">
        <v>56</v>
      </c>
      <c r="N571" s="39" t="s">
        <v>48</v>
      </c>
    </row>
    <row r="572" spans="1:14" x14ac:dyDescent="0.2">
      <c r="A572" s="61" t="s">
        <v>43</v>
      </c>
      <c r="B572" s="40">
        <v>49083.08</v>
      </c>
      <c r="C572" s="40">
        <v>51801.47</v>
      </c>
      <c r="D572" s="40">
        <v>53174.94</v>
      </c>
      <c r="E572" s="40">
        <v>53456.62</v>
      </c>
      <c r="F572" s="40">
        <v>53533.58</v>
      </c>
      <c r="G572" s="40">
        <v>52540.79</v>
      </c>
      <c r="H572" s="40">
        <v>53622.080686182489</v>
      </c>
      <c r="I572" s="40">
        <v>58686.81</v>
      </c>
      <c r="J572" s="40">
        <v>56174.33</v>
      </c>
      <c r="K572" s="40">
        <v>56829.440000000002</v>
      </c>
      <c r="L572" s="40">
        <v>55490.55</v>
      </c>
      <c r="M572" s="40">
        <v>57138</v>
      </c>
      <c r="N572" s="40">
        <f>N594/N583</f>
        <v>54375.961175113654</v>
      </c>
    </row>
    <row r="573" spans="1:14" x14ac:dyDescent="0.2">
      <c r="A573" s="61" t="s">
        <v>44</v>
      </c>
      <c r="B573" s="40">
        <v>190015</v>
      </c>
      <c r="C573" s="40">
        <v>170378.55</v>
      </c>
      <c r="D573" s="40">
        <v>147916.94</v>
      </c>
      <c r="E573" s="40">
        <v>151650.62</v>
      </c>
      <c r="F573" s="40">
        <v>155165.28</v>
      </c>
      <c r="G573" s="40">
        <v>128769.97</v>
      </c>
      <c r="H573" s="40">
        <v>121724.44082805861</v>
      </c>
      <c r="I573" s="40">
        <v>158144.10999999999</v>
      </c>
      <c r="J573" s="40">
        <v>124974.69</v>
      </c>
      <c r="K573" s="40">
        <v>128428.48</v>
      </c>
      <c r="L573" s="40">
        <v>100225.94</v>
      </c>
      <c r="M573" s="40">
        <v>160627.96</v>
      </c>
      <c r="N573" s="40">
        <f t="shared" ref="N573:N578" si="242">N595/N584</f>
        <v>138202.38647338015</v>
      </c>
    </row>
    <row r="574" spans="1:14" x14ac:dyDescent="0.2">
      <c r="A574" s="62" t="s">
        <v>45</v>
      </c>
      <c r="B574" s="41">
        <v>15241.43</v>
      </c>
      <c r="C574" s="41">
        <v>15847.1</v>
      </c>
      <c r="D574" s="41">
        <v>15753.37</v>
      </c>
      <c r="E574" s="41">
        <v>15925.81</v>
      </c>
      <c r="F574" s="41">
        <v>16808.09</v>
      </c>
      <c r="G574" s="41">
        <v>16736.02</v>
      </c>
      <c r="H574" s="66">
        <v>16909.88</v>
      </c>
      <c r="I574" s="66">
        <v>17398.62</v>
      </c>
      <c r="J574" s="41">
        <v>18210.259999999998</v>
      </c>
      <c r="K574" s="41">
        <v>17594.62</v>
      </c>
      <c r="L574" s="41">
        <v>16747.79</v>
      </c>
      <c r="M574" s="41">
        <v>18133.38</v>
      </c>
      <c r="N574" s="41">
        <f t="shared" si="242"/>
        <v>16809.245392461791</v>
      </c>
    </row>
    <row r="575" spans="1:14" x14ac:dyDescent="0.2">
      <c r="A575" s="62" t="s">
        <v>46</v>
      </c>
      <c r="B575" s="41">
        <v>9036.0400000000009</v>
      </c>
      <c r="C575" s="41">
        <v>7344.24</v>
      </c>
      <c r="D575" s="41">
        <v>4594.8599999999997</v>
      </c>
      <c r="E575" s="41">
        <v>4620.99</v>
      </c>
      <c r="F575" s="41">
        <v>4111.1000000000004</v>
      </c>
      <c r="G575" s="41">
        <v>4419.38</v>
      </c>
      <c r="H575" s="41">
        <v>4279.4590398345235</v>
      </c>
      <c r="I575" s="41">
        <v>4362.72</v>
      </c>
      <c r="J575" s="41">
        <v>4208.24</v>
      </c>
      <c r="K575" s="41">
        <v>4275.8500000000004</v>
      </c>
      <c r="L575" s="41">
        <v>3664.52</v>
      </c>
      <c r="M575" s="41">
        <v>1748.91</v>
      </c>
      <c r="N575" s="41">
        <f t="shared" si="242"/>
        <v>4549.0182806956664</v>
      </c>
    </row>
    <row r="576" spans="1:14" x14ac:dyDescent="0.2">
      <c r="A576" s="61" t="s">
        <v>47</v>
      </c>
      <c r="B576" s="40">
        <v>175886.2</v>
      </c>
      <c r="C576" s="40">
        <v>166652.49</v>
      </c>
      <c r="D576" s="40">
        <v>171330.4</v>
      </c>
      <c r="E576" s="40">
        <v>181127.16</v>
      </c>
      <c r="F576" s="40">
        <v>180745.83</v>
      </c>
      <c r="G576" s="40">
        <v>170737.25</v>
      </c>
      <c r="H576" s="40">
        <v>174609.71809841681</v>
      </c>
      <c r="I576" s="40">
        <v>139955.71</v>
      </c>
      <c r="J576" s="40">
        <v>169409.21</v>
      </c>
      <c r="K576" s="40">
        <v>161353.13</v>
      </c>
      <c r="L576" s="40">
        <v>127758.3</v>
      </c>
      <c r="M576" s="40">
        <v>175781.78</v>
      </c>
      <c r="N576" s="40">
        <f t="shared" si="242"/>
        <v>164978.67676588832</v>
      </c>
    </row>
    <row r="577" spans="1:14" x14ac:dyDescent="0.2">
      <c r="A577" s="61" t="s">
        <v>61</v>
      </c>
      <c r="B577" s="40">
        <v>14882</v>
      </c>
      <c r="C577" s="40">
        <v>13184.41</v>
      </c>
      <c r="D577" s="40">
        <v>12490.51</v>
      </c>
      <c r="E577" s="40">
        <v>12921.26</v>
      </c>
      <c r="F577" s="40">
        <v>13631.72</v>
      </c>
      <c r="G577" s="40">
        <v>13490.13</v>
      </c>
      <c r="H577" s="40">
        <v>10285.786543988786</v>
      </c>
      <c r="I577" s="40">
        <v>12111.24</v>
      </c>
      <c r="J577" s="40">
        <v>11906.32</v>
      </c>
      <c r="K577" s="40">
        <v>12917.78</v>
      </c>
      <c r="L577" s="40">
        <v>11789.01</v>
      </c>
      <c r="M577" s="40">
        <v>10716.98</v>
      </c>
      <c r="N577" s="40">
        <f t="shared" si="242"/>
        <v>12547.131109104905</v>
      </c>
    </row>
    <row r="578" spans="1:14" ht="12.75" thickBot="1" x14ac:dyDescent="0.25">
      <c r="A578" s="63" t="s">
        <v>49</v>
      </c>
      <c r="B578" s="42">
        <f>B600/B589</f>
        <v>60300.658799371304</v>
      </c>
      <c r="C578" s="42">
        <f t="shared" ref="C578:M578" si="243">C600/C589</f>
        <v>62259.115819530765</v>
      </c>
      <c r="D578" s="42">
        <f t="shared" si="243"/>
        <v>64341.416139104898</v>
      </c>
      <c r="E578" s="42">
        <f t="shared" si="243"/>
        <v>66011.612896812774</v>
      </c>
      <c r="F578" s="42">
        <f t="shared" si="243"/>
        <v>66524.959899946101</v>
      </c>
      <c r="G578" s="42">
        <f t="shared" si="243"/>
        <v>67403.870965944065</v>
      </c>
      <c r="H578" s="42">
        <f t="shared" si="243"/>
        <v>63888.18567237242</v>
      </c>
      <c r="I578" s="42">
        <f t="shared" si="243"/>
        <v>61816.484263198778</v>
      </c>
      <c r="J578" s="42">
        <f t="shared" si="243"/>
        <v>70917.375123388309</v>
      </c>
      <c r="K578" s="42">
        <f t="shared" si="243"/>
        <v>64760.474108095957</v>
      </c>
      <c r="L578" s="42">
        <f t="shared" si="243"/>
        <v>59945.583051103495</v>
      </c>
      <c r="M578" s="42">
        <f t="shared" si="243"/>
        <v>59555.498685933846</v>
      </c>
      <c r="N578" s="42">
        <f t="shared" si="242"/>
        <v>64087.418016205927</v>
      </c>
    </row>
    <row r="579" spans="1:14" ht="12.75" thickTop="1" x14ac:dyDescent="0.2">
      <c r="A579" s="64" t="s">
        <v>69</v>
      </c>
      <c r="B579" s="41"/>
      <c r="C579" s="58"/>
      <c r="D579" s="41"/>
      <c r="E579" s="41"/>
      <c r="F579" s="41"/>
      <c r="G579" s="43"/>
      <c r="H579" s="43"/>
      <c r="I579" s="43"/>
      <c r="J579" s="43"/>
      <c r="M579" s="43"/>
      <c r="N579" s="44"/>
    </row>
    <row r="581" spans="1:14" x14ac:dyDescent="0.2">
      <c r="A581" s="114" t="s">
        <v>143</v>
      </c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</row>
    <row r="582" spans="1:14" x14ac:dyDescent="0.2">
      <c r="A582" s="60"/>
      <c r="B582" s="39" t="s">
        <v>38</v>
      </c>
      <c r="C582" s="39" t="s">
        <v>39</v>
      </c>
      <c r="D582" s="39" t="s">
        <v>40</v>
      </c>
      <c r="E582" s="39" t="s">
        <v>37</v>
      </c>
      <c r="F582" s="39" t="s">
        <v>41</v>
      </c>
      <c r="G582" s="39" t="s">
        <v>42</v>
      </c>
      <c r="H582" s="39" t="s">
        <v>50</v>
      </c>
      <c r="I582" s="39" t="s">
        <v>51</v>
      </c>
      <c r="J582" s="39" t="s">
        <v>52</v>
      </c>
      <c r="K582" s="39" t="s">
        <v>53</v>
      </c>
      <c r="L582" s="39" t="s">
        <v>55</v>
      </c>
      <c r="M582" s="39" t="s">
        <v>56</v>
      </c>
      <c r="N582" s="39" t="s">
        <v>48</v>
      </c>
    </row>
    <row r="583" spans="1:14" x14ac:dyDescent="0.2">
      <c r="A583" s="61" t="s">
        <v>43</v>
      </c>
      <c r="B583" s="47">
        <f>COTAS!B280</f>
        <v>124690</v>
      </c>
      <c r="C583" s="47">
        <f>COTAS!C280</f>
        <v>109361</v>
      </c>
      <c r="D583" s="47">
        <f>COTAS!D280</f>
        <v>117735</v>
      </c>
      <c r="E583" s="47">
        <f>COTAS!E280</f>
        <v>109308</v>
      </c>
      <c r="F583" s="47">
        <f>COTAS!F280</f>
        <v>131804</v>
      </c>
      <c r="G583" s="47">
        <f>COTAS!G280</f>
        <v>116485</v>
      </c>
      <c r="H583" s="47">
        <f>COTAS!H280</f>
        <v>147684.60056428044</v>
      </c>
      <c r="I583" s="47">
        <f>COTAS!I280</f>
        <v>145644</v>
      </c>
      <c r="J583" s="47">
        <f>COTAS!J280</f>
        <v>142457</v>
      </c>
      <c r="K583" s="47">
        <f>COTAS!K280</f>
        <v>105645</v>
      </c>
      <c r="L583" s="47">
        <f>COTAS!L280</f>
        <v>129546</v>
      </c>
      <c r="M583" s="47">
        <f>COTAS!M280</f>
        <v>120172</v>
      </c>
      <c r="N583" s="47">
        <f>SUM(B583:M583)</f>
        <v>1500531.6005642805</v>
      </c>
    </row>
    <row r="584" spans="1:14" x14ac:dyDescent="0.2">
      <c r="A584" s="61" t="s">
        <v>44</v>
      </c>
      <c r="B584" s="47">
        <f>COTAS!B281</f>
        <v>16973</v>
      </c>
      <c r="C584" s="47">
        <f>COTAS!C281</f>
        <v>13155</v>
      </c>
      <c r="D584" s="47">
        <f>COTAS!D281</f>
        <v>23279</v>
      </c>
      <c r="E584" s="47">
        <f>COTAS!E281</f>
        <v>23788</v>
      </c>
      <c r="F584" s="47">
        <f>COTAS!F281</f>
        <v>18383</v>
      </c>
      <c r="G584" s="47">
        <f>COTAS!G281</f>
        <v>24263</v>
      </c>
      <c r="H584" s="47">
        <f>COTAS!H281</f>
        <v>27873</v>
      </c>
      <c r="I584" s="47">
        <f>COTAS!I281</f>
        <v>22777</v>
      </c>
      <c r="J584" s="47">
        <f>COTAS!J281</f>
        <v>40727</v>
      </c>
      <c r="K584" s="47">
        <f>COTAS!K281</f>
        <v>37985</v>
      </c>
      <c r="L584" s="47">
        <f>COTAS!L281</f>
        <v>36703</v>
      </c>
      <c r="M584" s="47">
        <f>COTAS!M281</f>
        <v>16820</v>
      </c>
      <c r="N584" s="47">
        <f t="shared" ref="N584:N589" si="244">SUM(B584:M584)</f>
        <v>302726</v>
      </c>
    </row>
    <row r="585" spans="1:14" x14ac:dyDescent="0.2">
      <c r="A585" s="95" t="s">
        <v>45</v>
      </c>
      <c r="B585" s="101">
        <f>COTAS!B282</f>
        <v>97102</v>
      </c>
      <c r="C585" s="101">
        <f>COTAS!C282</f>
        <v>84958</v>
      </c>
      <c r="D585" s="48">
        <f>COTAS!D282</f>
        <v>102230</v>
      </c>
      <c r="E585" s="48">
        <f>COTAS!E282</f>
        <v>97100</v>
      </c>
      <c r="F585" s="48">
        <f>COTAS!F282</f>
        <v>99088</v>
      </c>
      <c r="G585" s="48">
        <f>COTAS!G282</f>
        <v>109440</v>
      </c>
      <c r="H585" s="48">
        <f>COTAS!H282</f>
        <v>103032</v>
      </c>
      <c r="I585" s="48">
        <f>COTAS!I282</f>
        <v>114197</v>
      </c>
      <c r="J585" s="48">
        <f>COTAS!J282</f>
        <v>103493</v>
      </c>
      <c r="K585" s="48">
        <f>COTAS!K282</f>
        <v>109748</v>
      </c>
      <c r="L585" s="48">
        <f>COTAS!L282</f>
        <v>100490</v>
      </c>
      <c r="M585" s="48">
        <f>COTAS!M282</f>
        <v>100553</v>
      </c>
      <c r="N585" s="48">
        <f t="shared" si="244"/>
        <v>1221431</v>
      </c>
    </row>
    <row r="586" spans="1:14" x14ac:dyDescent="0.2">
      <c r="A586" s="95" t="s">
        <v>46</v>
      </c>
      <c r="B586" s="102">
        <f>COTAS!B284</f>
        <v>16717</v>
      </c>
      <c r="C586" s="102">
        <f>COTAS!C284</f>
        <v>12182</v>
      </c>
      <c r="D586" s="59">
        <f>COTAS!D284</f>
        <v>16320</v>
      </c>
      <c r="E586" s="59">
        <f>COTAS!E284</f>
        <v>12691</v>
      </c>
      <c r="F586" s="59">
        <f>COTAS!F284</f>
        <v>16038</v>
      </c>
      <c r="G586" s="59">
        <f>COTAS!G284</f>
        <v>18574</v>
      </c>
      <c r="H586" s="59">
        <f>COTAS!H284</f>
        <v>16464</v>
      </c>
      <c r="I586" s="59">
        <f>COTAS!I284</f>
        <v>19167</v>
      </c>
      <c r="J586" s="59">
        <f>COTAS!J284</f>
        <v>17826</v>
      </c>
      <c r="K586" s="59">
        <f>COTAS!K284</f>
        <v>14308</v>
      </c>
      <c r="L586" s="59">
        <f>COTAS!L284</f>
        <v>14444</v>
      </c>
      <c r="M586" s="59">
        <f>COTAS!M284</f>
        <v>25186</v>
      </c>
      <c r="N586" s="59">
        <f t="shared" si="244"/>
        <v>199917</v>
      </c>
    </row>
    <row r="587" spans="1:14" x14ac:dyDescent="0.2">
      <c r="A587" s="61" t="s">
        <v>47</v>
      </c>
      <c r="B587" s="47">
        <f>COTAS!B285</f>
        <v>41590</v>
      </c>
      <c r="C587" s="47">
        <f>COTAS!C285</f>
        <v>42732</v>
      </c>
      <c r="D587" s="47">
        <f>COTAS!D285</f>
        <v>51849</v>
      </c>
      <c r="E587" s="47">
        <f>COTAS!E285</f>
        <v>45156</v>
      </c>
      <c r="F587" s="47">
        <f>COTAS!F285</f>
        <v>54769</v>
      </c>
      <c r="G587" s="47">
        <f>COTAS!G285</f>
        <v>71317</v>
      </c>
      <c r="H587" s="47">
        <f>COTAS!H285</f>
        <v>55051</v>
      </c>
      <c r="I587" s="47">
        <f>COTAS!I285</f>
        <v>59969</v>
      </c>
      <c r="J587" s="47">
        <f>COTAS!J285</f>
        <v>69636</v>
      </c>
      <c r="K587" s="47">
        <f>COTAS!K285</f>
        <v>48395</v>
      </c>
      <c r="L587" s="47">
        <f>COTAS!L285</f>
        <v>65594</v>
      </c>
      <c r="M587" s="47">
        <f>COTAS!M285</f>
        <v>38955</v>
      </c>
      <c r="N587" s="47">
        <f t="shared" si="244"/>
        <v>645013</v>
      </c>
    </row>
    <row r="588" spans="1:14" x14ac:dyDescent="0.2">
      <c r="A588" s="61" t="s">
        <v>61</v>
      </c>
      <c r="B588" s="47">
        <f>COTAS!B286</f>
        <v>8318</v>
      </c>
      <c r="C588" s="47">
        <f>COTAS!C286</f>
        <v>2599</v>
      </c>
      <c r="D588" s="47">
        <f>COTAS!D286</f>
        <v>4550</v>
      </c>
      <c r="E588" s="47">
        <f>COTAS!E286</f>
        <v>4154</v>
      </c>
      <c r="F588" s="47">
        <f>COTAS!F286</f>
        <v>4643</v>
      </c>
      <c r="G588" s="47">
        <f>COTAS!G286</f>
        <v>7643</v>
      </c>
      <c r="H588" s="47">
        <f>COTAS!H286</f>
        <v>6895</v>
      </c>
      <c r="I588" s="47">
        <f>COTAS!I286</f>
        <v>5041</v>
      </c>
      <c r="J588" s="47">
        <f>COTAS!J286</f>
        <v>5354</v>
      </c>
      <c r="K588" s="47">
        <f>COTAS!K286</f>
        <v>4116</v>
      </c>
      <c r="L588" s="47">
        <f>COTAS!L286</f>
        <v>4060</v>
      </c>
      <c r="M588" s="47">
        <f>COTAS!M286</f>
        <v>6472</v>
      </c>
      <c r="N588" s="47">
        <f t="shared" si="244"/>
        <v>63845</v>
      </c>
    </row>
    <row r="589" spans="1:14" ht="12.75" thickBot="1" x14ac:dyDescent="0.25">
      <c r="A589" s="63" t="s">
        <v>48</v>
      </c>
      <c r="B589" s="49">
        <f>SUM(B583:B588)</f>
        <v>305390</v>
      </c>
      <c r="C589" s="49">
        <f t="shared" ref="C589:J589" si="245">SUM(C583:C588)</f>
        <v>264987</v>
      </c>
      <c r="D589" s="49">
        <f t="shared" si="245"/>
        <v>315963</v>
      </c>
      <c r="E589" s="49">
        <f t="shared" si="245"/>
        <v>292197</v>
      </c>
      <c r="F589" s="49">
        <f t="shared" si="245"/>
        <v>324725</v>
      </c>
      <c r="G589" s="49">
        <f t="shared" si="245"/>
        <v>347722</v>
      </c>
      <c r="H589" s="49">
        <f t="shared" si="245"/>
        <v>356999.60056428041</v>
      </c>
      <c r="I589" s="49">
        <f t="shared" si="245"/>
        <v>366795</v>
      </c>
      <c r="J589" s="49">
        <f t="shared" si="245"/>
        <v>379493</v>
      </c>
      <c r="K589" s="49">
        <f t="shared" ref="K589:M589" si="246">SUM(K583:K588)</f>
        <v>320197</v>
      </c>
      <c r="L589" s="49">
        <f t="shared" si="246"/>
        <v>350837</v>
      </c>
      <c r="M589" s="49">
        <f t="shared" si="246"/>
        <v>308158</v>
      </c>
      <c r="N589" s="49">
        <f t="shared" si="244"/>
        <v>3933463.6005642805</v>
      </c>
    </row>
    <row r="590" spans="1:14" ht="12.75" thickTop="1" x14ac:dyDescent="0.2">
      <c r="A590" s="64" t="s">
        <v>69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</row>
    <row r="592" spans="1:14" x14ac:dyDescent="0.2">
      <c r="A592" s="115" t="s">
        <v>146</v>
      </c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</row>
    <row r="593" spans="1:14" x14ac:dyDescent="0.2">
      <c r="A593" s="60"/>
      <c r="B593" s="39" t="s">
        <v>38</v>
      </c>
      <c r="C593" s="39" t="s">
        <v>39</v>
      </c>
      <c r="D593" s="39" t="s">
        <v>40</v>
      </c>
      <c r="E593" s="39" t="s">
        <v>37</v>
      </c>
      <c r="F593" s="39" t="s">
        <v>41</v>
      </c>
      <c r="G593" s="39" t="s">
        <v>42</v>
      </c>
      <c r="H593" s="39" t="s">
        <v>50</v>
      </c>
      <c r="I593" s="39" t="s">
        <v>51</v>
      </c>
      <c r="J593" s="39" t="s">
        <v>52</v>
      </c>
      <c r="K593" s="39" t="s">
        <v>53</v>
      </c>
      <c r="L593" s="39" t="s">
        <v>55</v>
      </c>
      <c r="M593" s="39" t="s">
        <v>56</v>
      </c>
      <c r="N593" s="39" t="s">
        <v>48</v>
      </c>
    </row>
    <row r="594" spans="1:14" x14ac:dyDescent="0.2">
      <c r="A594" s="61" t="s">
        <v>43</v>
      </c>
      <c r="B594" s="40">
        <f>B583*B572</f>
        <v>6120169245.1999998</v>
      </c>
      <c r="C594" s="40">
        <f t="shared" ref="C594:M594" si="247">C583*C572</f>
        <v>5665060560.6700001</v>
      </c>
      <c r="D594" s="40">
        <f t="shared" si="247"/>
        <v>6260551560.9000006</v>
      </c>
      <c r="E594" s="40">
        <f t="shared" si="247"/>
        <v>5843236218.96</v>
      </c>
      <c r="F594" s="40">
        <f t="shared" si="247"/>
        <v>7055939978.3200006</v>
      </c>
      <c r="G594" s="40">
        <f t="shared" si="247"/>
        <v>6120213923.1500006</v>
      </c>
      <c r="H594" s="40">
        <f t="shared" si="247"/>
        <v>7919155567.5644779</v>
      </c>
      <c r="I594" s="40">
        <f t="shared" si="247"/>
        <v>8547381755.6399994</v>
      </c>
      <c r="J594" s="40">
        <f t="shared" si="247"/>
        <v>8002426528.8100004</v>
      </c>
      <c r="K594" s="40">
        <f t="shared" si="247"/>
        <v>6003746188.8000002</v>
      </c>
      <c r="L594" s="40">
        <f t="shared" si="247"/>
        <v>7188578790.3000002</v>
      </c>
      <c r="M594" s="40">
        <f t="shared" si="247"/>
        <v>6866387736</v>
      </c>
      <c r="N594" s="40">
        <f t="shared" ref="N594:N599" si="248">SUM(B594:M594)</f>
        <v>81592848054.314468</v>
      </c>
    </row>
    <row r="595" spans="1:14" x14ac:dyDescent="0.2">
      <c r="A595" s="61" t="s">
        <v>44</v>
      </c>
      <c r="B595" s="40">
        <f t="shared" ref="B595:M595" si="249">B584*B573</f>
        <v>3225124595</v>
      </c>
      <c r="C595" s="40">
        <f t="shared" si="249"/>
        <v>2241329825.25</v>
      </c>
      <c r="D595" s="40">
        <f t="shared" si="249"/>
        <v>3443358446.2600002</v>
      </c>
      <c r="E595" s="40">
        <f t="shared" si="249"/>
        <v>3607464948.5599999</v>
      </c>
      <c r="F595" s="40">
        <f t="shared" si="249"/>
        <v>2852403342.2399998</v>
      </c>
      <c r="G595" s="40">
        <f t="shared" si="249"/>
        <v>3124345782.1100001</v>
      </c>
      <c r="H595" s="40">
        <f t="shared" si="249"/>
        <v>3392825339.2004776</v>
      </c>
      <c r="I595" s="40">
        <f t="shared" si="249"/>
        <v>3602048393.4699998</v>
      </c>
      <c r="J595" s="40">
        <f t="shared" si="249"/>
        <v>5089844199.6300001</v>
      </c>
      <c r="K595" s="40">
        <f t="shared" si="249"/>
        <v>4878355812.8000002</v>
      </c>
      <c r="L595" s="40">
        <f t="shared" si="249"/>
        <v>3678592675.8200002</v>
      </c>
      <c r="M595" s="40">
        <f t="shared" si="249"/>
        <v>2701762287.1999998</v>
      </c>
      <c r="N595" s="40">
        <f t="shared" si="248"/>
        <v>41837455647.540474</v>
      </c>
    </row>
    <row r="596" spans="1:14" x14ac:dyDescent="0.2">
      <c r="A596" s="62" t="s">
        <v>45</v>
      </c>
      <c r="B596" s="41">
        <f t="shared" ref="B596:M596" si="250">B585*B574</f>
        <v>1479973335.8600001</v>
      </c>
      <c r="C596" s="41">
        <f t="shared" si="250"/>
        <v>1346337921.8</v>
      </c>
      <c r="D596" s="41">
        <f t="shared" si="250"/>
        <v>1610467015.1000001</v>
      </c>
      <c r="E596" s="41">
        <f t="shared" si="250"/>
        <v>1546396151</v>
      </c>
      <c r="F596" s="41">
        <f t="shared" si="250"/>
        <v>1665480021.9200001</v>
      </c>
      <c r="G596" s="41">
        <f t="shared" si="250"/>
        <v>1831590028.8</v>
      </c>
      <c r="H596" s="41">
        <f t="shared" si="250"/>
        <v>1742258756.1600001</v>
      </c>
      <c r="I596" s="41">
        <f t="shared" si="250"/>
        <v>1986870208.1399999</v>
      </c>
      <c r="J596" s="41">
        <f t="shared" si="250"/>
        <v>1884634438.1799998</v>
      </c>
      <c r="K596" s="41">
        <f t="shared" si="250"/>
        <v>1930974355.76</v>
      </c>
      <c r="L596" s="41">
        <f t="shared" si="250"/>
        <v>1682985417.1000001</v>
      </c>
      <c r="M596" s="41">
        <f t="shared" si="250"/>
        <v>1823365759.1400001</v>
      </c>
      <c r="N596" s="41">
        <f t="shared" si="248"/>
        <v>20531333408.959999</v>
      </c>
    </row>
    <row r="597" spans="1:14" x14ac:dyDescent="0.2">
      <c r="A597" s="62" t="s">
        <v>46</v>
      </c>
      <c r="B597" s="41">
        <f t="shared" ref="B597:M597" si="251">B586*B575</f>
        <v>151055480.68000001</v>
      </c>
      <c r="C597" s="41">
        <f t="shared" si="251"/>
        <v>89467531.679999992</v>
      </c>
      <c r="D597" s="41">
        <f t="shared" si="251"/>
        <v>74988115.199999988</v>
      </c>
      <c r="E597" s="41">
        <f t="shared" si="251"/>
        <v>58644984.089999996</v>
      </c>
      <c r="F597" s="41">
        <f t="shared" si="251"/>
        <v>65933821.800000004</v>
      </c>
      <c r="G597" s="41">
        <f t="shared" si="251"/>
        <v>82085564.120000005</v>
      </c>
      <c r="H597" s="41">
        <f t="shared" si="251"/>
        <v>70457013.631835595</v>
      </c>
      <c r="I597" s="41">
        <f t="shared" si="251"/>
        <v>83620254.24000001</v>
      </c>
      <c r="J597" s="41">
        <f t="shared" si="251"/>
        <v>75016086.239999995</v>
      </c>
      <c r="K597" s="41">
        <f t="shared" si="251"/>
        <v>61178861.800000004</v>
      </c>
      <c r="L597" s="41">
        <f t="shared" si="251"/>
        <v>52930326.880000003</v>
      </c>
      <c r="M597" s="41">
        <f t="shared" si="251"/>
        <v>44048047.260000005</v>
      </c>
      <c r="N597" s="41">
        <f t="shared" si="248"/>
        <v>909426087.62183559</v>
      </c>
    </row>
    <row r="598" spans="1:14" x14ac:dyDescent="0.2">
      <c r="A598" s="61" t="s">
        <v>47</v>
      </c>
      <c r="B598" s="40">
        <f t="shared" ref="B598:M598" si="252">B587*B576</f>
        <v>7315107058.000001</v>
      </c>
      <c r="C598" s="40">
        <f t="shared" si="252"/>
        <v>7121394202.6799994</v>
      </c>
      <c r="D598" s="40">
        <f t="shared" si="252"/>
        <v>8883309909.6000004</v>
      </c>
      <c r="E598" s="40">
        <f t="shared" si="252"/>
        <v>8178978036.96</v>
      </c>
      <c r="F598" s="40">
        <f t="shared" si="252"/>
        <v>9899268363.2699986</v>
      </c>
      <c r="G598" s="40">
        <f t="shared" si="252"/>
        <v>12176468458.25</v>
      </c>
      <c r="H598" s="40">
        <f t="shared" si="252"/>
        <v>9612439591.035944</v>
      </c>
      <c r="I598" s="40">
        <f t="shared" si="252"/>
        <v>8393003972.9899998</v>
      </c>
      <c r="J598" s="40">
        <f t="shared" si="252"/>
        <v>11796979747.559999</v>
      </c>
      <c r="K598" s="40">
        <f t="shared" si="252"/>
        <v>7808684726.3500004</v>
      </c>
      <c r="L598" s="40">
        <f t="shared" si="252"/>
        <v>8380177930.1999998</v>
      </c>
      <c r="M598" s="40">
        <f t="shared" si="252"/>
        <v>6847579239.8999996</v>
      </c>
      <c r="N598" s="40">
        <f t="shared" si="248"/>
        <v>106413391236.79593</v>
      </c>
    </row>
    <row r="599" spans="1:14" x14ac:dyDescent="0.2">
      <c r="A599" s="61" t="s">
        <v>61</v>
      </c>
      <c r="B599" s="40">
        <f t="shared" ref="B599:M599" si="253">B588*B577</f>
        <v>123788476</v>
      </c>
      <c r="C599" s="40">
        <f t="shared" si="253"/>
        <v>34266281.589999996</v>
      </c>
      <c r="D599" s="40">
        <f t="shared" si="253"/>
        <v>56831820.5</v>
      </c>
      <c r="E599" s="40">
        <f t="shared" si="253"/>
        <v>53674914.039999999</v>
      </c>
      <c r="F599" s="40">
        <f t="shared" si="253"/>
        <v>63292075.959999993</v>
      </c>
      <c r="G599" s="40">
        <f t="shared" si="253"/>
        <v>103105063.58999999</v>
      </c>
      <c r="H599" s="40">
        <f t="shared" si="253"/>
        <v>70920498.22080268</v>
      </c>
      <c r="I599" s="40">
        <f t="shared" si="253"/>
        <v>61052760.839999996</v>
      </c>
      <c r="J599" s="40">
        <f t="shared" si="253"/>
        <v>63746437.280000001</v>
      </c>
      <c r="K599" s="40">
        <f t="shared" si="253"/>
        <v>53169582.480000004</v>
      </c>
      <c r="L599" s="40">
        <f t="shared" si="253"/>
        <v>47863380.600000001</v>
      </c>
      <c r="M599" s="40">
        <f t="shared" si="253"/>
        <v>69360294.560000002</v>
      </c>
      <c r="N599" s="40">
        <f t="shared" si="248"/>
        <v>801071585.6608026</v>
      </c>
    </row>
    <row r="600" spans="1:14" ht="12.75" thickBot="1" x14ac:dyDescent="0.25">
      <c r="A600" s="63" t="s">
        <v>48</v>
      </c>
      <c r="B600" s="42">
        <f>SUM(B594:B599)</f>
        <v>18415218190.740002</v>
      </c>
      <c r="C600" s="42">
        <f t="shared" ref="C600:N600" si="254">SUM(C594:C599)</f>
        <v>16497856323.669998</v>
      </c>
      <c r="D600" s="42">
        <f>SUM(D594:D599)</f>
        <v>20329506867.560001</v>
      </c>
      <c r="E600" s="42">
        <f t="shared" si="254"/>
        <v>19288395253.610001</v>
      </c>
      <c r="F600" s="42">
        <f t="shared" si="254"/>
        <v>21602317603.509998</v>
      </c>
      <c r="G600" s="42">
        <f t="shared" si="254"/>
        <v>23437808820.02</v>
      </c>
      <c r="H600" s="42">
        <f t="shared" si="254"/>
        <v>22808056765.813538</v>
      </c>
      <c r="I600" s="42">
        <f t="shared" si="254"/>
        <v>22673977345.319996</v>
      </c>
      <c r="J600" s="42">
        <f t="shared" si="254"/>
        <v>26912647437.699997</v>
      </c>
      <c r="K600" s="42">
        <f t="shared" si="254"/>
        <v>20736109527.990002</v>
      </c>
      <c r="L600" s="42">
        <f t="shared" si="254"/>
        <v>21031128520.899998</v>
      </c>
      <c r="M600" s="42">
        <f t="shared" si="254"/>
        <v>18352503364.060001</v>
      </c>
      <c r="N600" s="42">
        <f t="shared" si="254"/>
        <v>252085526020.89349</v>
      </c>
    </row>
    <row r="601" spans="1:14" ht="12.75" thickTop="1" x14ac:dyDescent="0.2">
      <c r="A601" s="64" t="s">
        <v>69</v>
      </c>
      <c r="B601" s="57"/>
      <c r="C601" s="57"/>
      <c r="I601" s="51"/>
      <c r="J601" s="51"/>
      <c r="L601" s="51"/>
    </row>
    <row r="602" spans="1:14" x14ac:dyDescent="0.2">
      <c r="A602" s="64"/>
      <c r="H602" s="52"/>
    </row>
    <row r="603" spans="1:14" x14ac:dyDescent="0.2">
      <c r="A603" s="114" t="s">
        <v>147</v>
      </c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</row>
    <row r="604" spans="1:14" x14ac:dyDescent="0.2">
      <c r="A604" s="60"/>
      <c r="B604" s="39" t="s">
        <v>38</v>
      </c>
      <c r="C604" s="39" t="s">
        <v>39</v>
      </c>
      <c r="D604" s="39" t="s">
        <v>40</v>
      </c>
      <c r="E604" s="39" t="s">
        <v>37</v>
      </c>
      <c r="F604" s="39" t="s">
        <v>41</v>
      </c>
      <c r="G604" s="39" t="s">
        <v>42</v>
      </c>
      <c r="H604" s="39" t="s">
        <v>50</v>
      </c>
      <c r="I604" s="39" t="s">
        <v>51</v>
      </c>
      <c r="J604" s="39" t="s">
        <v>52</v>
      </c>
      <c r="K604" s="39" t="s">
        <v>53</v>
      </c>
      <c r="L604" s="39" t="s">
        <v>55</v>
      </c>
      <c r="M604" s="39" t="s">
        <v>56</v>
      </c>
      <c r="N604" s="39" t="s">
        <v>48</v>
      </c>
    </row>
    <row r="605" spans="1:14" x14ac:dyDescent="0.2">
      <c r="A605" s="61" t="s">
        <v>43</v>
      </c>
      <c r="B605" s="53">
        <f>B594/B$600</f>
        <v>0.33234302096281954</v>
      </c>
      <c r="C605" s="53">
        <f t="shared" ref="C605:N605" si="255">C594/C$600</f>
        <v>0.34338161574011028</v>
      </c>
      <c r="D605" s="53">
        <f t="shared" si="255"/>
        <v>0.30795393128251553</v>
      </c>
      <c r="E605" s="53">
        <f t="shared" ref="E605:F605" si="256">E594/E$600</f>
        <v>0.30294050604683581</v>
      </c>
      <c r="F605" s="53">
        <f t="shared" si="256"/>
        <v>0.32662884176712287</v>
      </c>
      <c r="G605" s="53">
        <f t="shared" ref="G605:H605" si="257">G594/G$600</f>
        <v>0.26112568671190217</v>
      </c>
      <c r="H605" s="53">
        <f t="shared" si="257"/>
        <v>0.34720869247547276</v>
      </c>
      <c r="I605" s="53">
        <f t="shared" ref="I605:M605" si="258">I594/I$600</f>
        <v>0.37696878785160359</v>
      </c>
      <c r="J605" s="53">
        <f t="shared" si="258"/>
        <v>0.29734817235408717</v>
      </c>
      <c r="K605" s="53">
        <f t="shared" si="258"/>
        <v>0.28953098365419161</v>
      </c>
      <c r="L605" s="53">
        <f t="shared" si="258"/>
        <v>0.3418066121918395</v>
      </c>
      <c r="M605" s="53">
        <f t="shared" si="258"/>
        <v>0.37413902614760208</v>
      </c>
      <c r="N605" s="53">
        <f t="shared" si="255"/>
        <v>0.32367129260547806</v>
      </c>
    </row>
    <row r="606" spans="1:14" x14ac:dyDescent="0.2">
      <c r="A606" s="61" t="s">
        <v>44</v>
      </c>
      <c r="B606" s="53">
        <f t="shared" ref="B606:N606" si="259">B595/B$600</f>
        <v>0.17513366182224968</v>
      </c>
      <c r="C606" s="53">
        <f t="shared" si="259"/>
        <v>0.1358558215853955</v>
      </c>
      <c r="D606" s="53">
        <f t="shared" si="259"/>
        <v>0.16937737194966604</v>
      </c>
      <c r="E606" s="53">
        <f t="shared" ref="E606:F606" si="260">E595/E$600</f>
        <v>0.1870277387583516</v>
      </c>
      <c r="F606" s="53">
        <f t="shared" si="260"/>
        <v>0.1320415426989433</v>
      </c>
      <c r="G606" s="53">
        <f t="shared" ref="G606:H606" si="261">G595/G$600</f>
        <v>0.13330366358485102</v>
      </c>
      <c r="H606" s="53">
        <f t="shared" si="261"/>
        <v>0.14875556361670864</v>
      </c>
      <c r="I606" s="53">
        <f t="shared" ref="I606:M606" si="262">I595/I$600</f>
        <v>0.15886266174705682</v>
      </c>
      <c r="J606" s="53">
        <f t="shared" si="262"/>
        <v>0.18912461924871807</v>
      </c>
      <c r="K606" s="53">
        <f t="shared" si="262"/>
        <v>0.23525897209479441</v>
      </c>
      <c r="L606" s="53">
        <f t="shared" si="262"/>
        <v>0.17491180619073027</v>
      </c>
      <c r="M606" s="53">
        <f t="shared" si="262"/>
        <v>0.14721491851029456</v>
      </c>
      <c r="N606" s="53">
        <f t="shared" si="259"/>
        <v>0.16596532259481203</v>
      </c>
    </row>
    <row r="607" spans="1:14" x14ac:dyDescent="0.2">
      <c r="A607" s="95" t="s">
        <v>45</v>
      </c>
      <c r="B607" s="96">
        <f t="shared" ref="B607:N607" si="263">B596/B$600</f>
        <v>8.0366863999699834E-2</v>
      </c>
      <c r="C607" s="96">
        <f t="shared" si="263"/>
        <v>8.1606840027353508E-2</v>
      </c>
      <c r="D607" s="96">
        <f t="shared" si="263"/>
        <v>7.9218203648109067E-2</v>
      </c>
      <c r="E607" s="96">
        <f t="shared" ref="E607:F607" si="264">E596/E$600</f>
        <v>8.0172359113730718E-2</v>
      </c>
      <c r="F607" s="96">
        <f t="shared" si="264"/>
        <v>7.709728430478166E-2</v>
      </c>
      <c r="G607" s="96">
        <f t="shared" ref="G607:H607" si="265">G596/G$600</f>
        <v>7.8146811541337458E-2</v>
      </c>
      <c r="H607" s="96">
        <f t="shared" si="265"/>
        <v>7.6387864781686743E-2</v>
      </c>
      <c r="I607" s="96">
        <f t="shared" ref="I607:M607" si="266">I596/I$600</f>
        <v>8.7627776013020423E-2</v>
      </c>
      <c r="J607" s="96">
        <f t="shared" si="266"/>
        <v>7.0027835148613091E-2</v>
      </c>
      <c r="K607" s="96">
        <f t="shared" si="266"/>
        <v>9.3121342417367803E-2</v>
      </c>
      <c r="L607" s="96">
        <f t="shared" si="266"/>
        <v>8.0023542979517637E-2</v>
      </c>
      <c r="M607" s="96">
        <f t="shared" si="266"/>
        <v>9.9352427457429393E-2</v>
      </c>
      <c r="N607" s="96">
        <f t="shared" si="263"/>
        <v>8.1445903432227643E-2</v>
      </c>
    </row>
    <row r="608" spans="1:14" x14ac:dyDescent="0.2">
      <c r="A608" s="95" t="s">
        <v>46</v>
      </c>
      <c r="B608" s="96">
        <f t="shared" ref="B608:N608" si="267">B597/B$600</f>
        <v>8.2027526970034747E-3</v>
      </c>
      <c r="C608" s="96">
        <f t="shared" si="267"/>
        <v>5.4229791995241278E-3</v>
      </c>
      <c r="D608" s="96">
        <f t="shared" si="267"/>
        <v>3.6886342442304528E-3</v>
      </c>
      <c r="E608" s="96">
        <f t="shared" ref="E608:F608" si="268">E597/E$600</f>
        <v>3.0404283673637414E-3</v>
      </c>
      <c r="F608" s="96">
        <f t="shared" si="268"/>
        <v>3.0521642635828535E-3</v>
      </c>
      <c r="G608" s="96">
        <f t="shared" ref="G608:H608" si="269">G597/G$600</f>
        <v>3.5022712554035568E-3</v>
      </c>
      <c r="H608" s="96">
        <f t="shared" si="269"/>
        <v>3.089128300375066E-3</v>
      </c>
      <c r="I608" s="96">
        <f t="shared" ref="I608:M608" si="270">I597/I$600</f>
        <v>3.6879393926562065E-3</v>
      </c>
      <c r="J608" s="96">
        <f t="shared" si="270"/>
        <v>2.7873915568378954E-3</v>
      </c>
      <c r="K608" s="96">
        <f t="shared" si="270"/>
        <v>2.950353908838087E-3</v>
      </c>
      <c r="L608" s="96">
        <f t="shared" si="270"/>
        <v>2.5167611346866006E-3</v>
      </c>
      <c r="M608" s="96">
        <f t="shared" si="270"/>
        <v>2.4001111121581373E-3</v>
      </c>
      <c r="N608" s="96">
        <f t="shared" si="267"/>
        <v>3.6076092982286496E-3</v>
      </c>
    </row>
    <row r="609" spans="1:14" x14ac:dyDescent="0.2">
      <c r="A609" s="61" t="s">
        <v>47</v>
      </c>
      <c r="B609" s="53">
        <f t="shared" ref="B609:N609" si="271">B598/B$600</f>
        <v>0.39723162561703262</v>
      </c>
      <c r="C609" s="53">
        <f t="shared" si="271"/>
        <v>0.43165572926360796</v>
      </c>
      <c r="D609" s="53">
        <f t="shared" si="271"/>
        <v>0.43696632522725809</v>
      </c>
      <c r="E609" s="53">
        <f t="shared" ref="E609:F609" si="272">E598/E$600</f>
        <v>0.42403621086255111</v>
      </c>
      <c r="F609" s="53">
        <f t="shared" si="272"/>
        <v>0.45825029262885852</v>
      </c>
      <c r="G609" s="53">
        <f t="shared" ref="G609:H609" si="273">G598/G$600</f>
        <v>0.51952247549050579</v>
      </c>
      <c r="H609" s="53">
        <f t="shared" si="273"/>
        <v>0.42144930143473708</v>
      </c>
      <c r="I609" s="53">
        <f t="shared" ref="I609:M609" si="274">I598/I$600</f>
        <v>0.37016019929658928</v>
      </c>
      <c r="J609" s="53">
        <f t="shared" si="274"/>
        <v>0.43834333931170433</v>
      </c>
      <c r="K609" s="53">
        <f t="shared" si="274"/>
        <v>0.37657424194300704</v>
      </c>
      <c r="L609" s="53">
        <f t="shared" si="274"/>
        <v>0.39846544239754289</v>
      </c>
      <c r="M609" s="53">
        <f t="shared" si="274"/>
        <v>0.37311417979684031</v>
      </c>
      <c r="N609" s="53">
        <f t="shared" si="271"/>
        <v>0.42213209507306704</v>
      </c>
    </row>
    <row r="610" spans="1:14" x14ac:dyDescent="0.2">
      <c r="A610" s="61" t="s">
        <v>61</v>
      </c>
      <c r="B610" s="53">
        <f t="shared" ref="B610:N610" si="275">B599/B$600</f>
        <v>6.722074901194839E-3</v>
      </c>
      <c r="C610" s="53">
        <f t="shared" si="275"/>
        <v>2.0770141840086871E-3</v>
      </c>
      <c r="D610" s="53">
        <f t="shared" si="275"/>
        <v>2.7955336482208088E-3</v>
      </c>
      <c r="E610" s="53">
        <f t="shared" ref="E610:F610" si="276">E599/E$600</f>
        <v>2.7827568511669858E-3</v>
      </c>
      <c r="F610" s="53">
        <f t="shared" si="276"/>
        <v>2.9298743367108045E-3</v>
      </c>
      <c r="G610" s="53">
        <f t="shared" ref="G610:H610" si="277">G599/G$600</f>
        <v>4.399091416000039E-3</v>
      </c>
      <c r="H610" s="53">
        <f t="shared" si="277"/>
        <v>3.109449391019745E-3</v>
      </c>
      <c r="I610" s="53">
        <f t="shared" ref="I610:M610" si="278">I599/I$600</f>
        <v>2.6926356990738345E-3</v>
      </c>
      <c r="J610" s="53">
        <f t="shared" si="278"/>
        <v>2.3686423800395864E-3</v>
      </c>
      <c r="K610" s="53">
        <f t="shared" si="278"/>
        <v>2.5641059818010065E-3</v>
      </c>
      <c r="L610" s="53">
        <f t="shared" si="278"/>
        <v>2.2758351056832282E-3</v>
      </c>
      <c r="M610" s="53">
        <f t="shared" si="278"/>
        <v>3.7793369756754474E-3</v>
      </c>
      <c r="N610" s="53">
        <f t="shared" si="275"/>
        <v>3.1777769961866343E-3</v>
      </c>
    </row>
    <row r="611" spans="1:14" ht="12.75" thickBot="1" x14ac:dyDescent="0.25">
      <c r="A611" s="63" t="s">
        <v>48</v>
      </c>
      <c r="B611" s="56">
        <f>SUM(B605:B610)</f>
        <v>0.99999999999999989</v>
      </c>
      <c r="C611" s="56">
        <f t="shared" ref="C611:N611" si="279">SUM(C605:C610)</f>
        <v>1</v>
      </c>
      <c r="D611" s="56">
        <f t="shared" si="279"/>
        <v>1</v>
      </c>
      <c r="E611" s="56">
        <f t="shared" ref="E611" si="280">SUM(E605:E610)</f>
        <v>0.99999999999999989</v>
      </c>
      <c r="F611" s="56">
        <f t="shared" si="279"/>
        <v>1</v>
      </c>
      <c r="G611" s="56">
        <f t="shared" ref="G611:H611" si="281">SUM(G605:G610)</f>
        <v>1</v>
      </c>
      <c r="H611" s="56">
        <f t="shared" si="281"/>
        <v>1.0000000000000002</v>
      </c>
      <c r="I611" s="56">
        <f t="shared" ref="I611" si="282">SUM(I605:I610)</f>
        <v>1.0000000000000002</v>
      </c>
      <c r="J611" s="56">
        <f t="shared" si="279"/>
        <v>1.0000000000000002</v>
      </c>
      <c r="K611" s="56">
        <f t="shared" si="279"/>
        <v>1</v>
      </c>
      <c r="L611" s="56">
        <f t="shared" si="279"/>
        <v>1</v>
      </c>
      <c r="M611" s="56">
        <f t="shared" si="279"/>
        <v>0.99999999999999989</v>
      </c>
      <c r="N611" s="56">
        <f t="shared" si="279"/>
        <v>1.0000000000000002</v>
      </c>
    </row>
    <row r="612" spans="1:14" ht="12.75" thickTop="1" x14ac:dyDescent="0.2"/>
    <row r="614" spans="1:14" x14ac:dyDescent="0.2">
      <c r="A614" s="114" t="s">
        <v>154</v>
      </c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</row>
    <row r="615" spans="1:14" x14ac:dyDescent="0.2">
      <c r="A615" s="60"/>
      <c r="B615" s="39" t="s">
        <v>38</v>
      </c>
      <c r="C615" s="39" t="s">
        <v>39</v>
      </c>
      <c r="D615" s="39" t="s">
        <v>40</v>
      </c>
      <c r="E615" s="39" t="s">
        <v>37</v>
      </c>
      <c r="F615" s="39" t="s">
        <v>41</v>
      </c>
      <c r="G615" s="39" t="s">
        <v>42</v>
      </c>
      <c r="H615" s="39" t="s">
        <v>50</v>
      </c>
      <c r="I615" s="39" t="s">
        <v>51</v>
      </c>
      <c r="J615" s="39" t="s">
        <v>52</v>
      </c>
      <c r="K615" s="39" t="s">
        <v>53</v>
      </c>
      <c r="L615" s="39" t="s">
        <v>55</v>
      </c>
      <c r="M615" s="39" t="s">
        <v>56</v>
      </c>
      <c r="N615" s="39" t="s">
        <v>48</v>
      </c>
    </row>
    <row r="616" spans="1:14" x14ac:dyDescent="0.2">
      <c r="A616" s="61" t="s">
        <v>43</v>
      </c>
      <c r="B616" s="40">
        <v>56325</v>
      </c>
      <c r="C616" s="40">
        <v>57249.120000000003</v>
      </c>
      <c r="D616" s="40">
        <v>59664.62</v>
      </c>
      <c r="E616" s="40">
        <v>59044.83</v>
      </c>
      <c r="F616" s="40">
        <v>59171.66</v>
      </c>
      <c r="G616" s="40">
        <v>58283.12</v>
      </c>
      <c r="H616" s="40">
        <v>73657.94</v>
      </c>
      <c r="I616" s="40">
        <v>58181.120000000003</v>
      </c>
      <c r="J616" s="40">
        <v>59010.71</v>
      </c>
      <c r="K616" s="40">
        <v>60812.07</v>
      </c>
      <c r="L616" s="40">
        <v>73547.149999999994</v>
      </c>
      <c r="M616" s="40">
        <v>59536.23</v>
      </c>
      <c r="N616" s="40">
        <f>N638/N627</f>
        <v>61457.196530558875</v>
      </c>
    </row>
    <row r="617" spans="1:14" x14ac:dyDescent="0.2">
      <c r="A617" s="61" t="s">
        <v>44</v>
      </c>
      <c r="B617" s="40">
        <v>143815.01999999999</v>
      </c>
      <c r="C617" s="40">
        <v>164303.67999999999</v>
      </c>
      <c r="D617" s="40">
        <v>152743.46</v>
      </c>
      <c r="E617" s="40">
        <v>168071.76</v>
      </c>
      <c r="F617" s="40">
        <v>177465.42</v>
      </c>
      <c r="G617" s="40">
        <v>181383.02</v>
      </c>
      <c r="H617" s="40">
        <v>106401.876</v>
      </c>
      <c r="I617" s="40">
        <v>137230.35</v>
      </c>
      <c r="J617" s="40">
        <v>173320.75</v>
      </c>
      <c r="K617" s="40">
        <v>165781.69</v>
      </c>
      <c r="L617" s="40">
        <v>139060.53</v>
      </c>
      <c r="M617" s="40">
        <v>188957.31</v>
      </c>
      <c r="N617" s="40">
        <f t="shared" ref="N617:N622" si="283">N639/N628</f>
        <v>150652.08024454684</v>
      </c>
    </row>
    <row r="618" spans="1:14" x14ac:dyDescent="0.2">
      <c r="A618" s="62" t="s">
        <v>45</v>
      </c>
      <c r="B618" s="41">
        <v>17213.03</v>
      </c>
      <c r="C618" s="41">
        <v>17856.330000000002</v>
      </c>
      <c r="D618" s="41">
        <v>17837.64</v>
      </c>
      <c r="E618" s="41">
        <v>17720.7</v>
      </c>
      <c r="F618" s="41">
        <v>18270.25</v>
      </c>
      <c r="G618" s="41">
        <v>18118.27</v>
      </c>
      <c r="H618" s="66">
        <v>17816.759999999998</v>
      </c>
      <c r="I618" s="66">
        <v>18091.810000000001</v>
      </c>
      <c r="J618" s="41">
        <v>18195.68</v>
      </c>
      <c r="K618" s="41">
        <v>18779.38</v>
      </c>
      <c r="L618" s="41">
        <v>18526.86</v>
      </c>
      <c r="M618" s="41">
        <v>18523.830000000002</v>
      </c>
      <c r="N618" s="41">
        <f t="shared" si="283"/>
        <v>18065.911790726506</v>
      </c>
    </row>
    <row r="619" spans="1:14" x14ac:dyDescent="0.2">
      <c r="A619" s="62" t="s">
        <v>46</v>
      </c>
      <c r="B619" s="41">
        <v>3624.46</v>
      </c>
      <c r="C619" s="41">
        <v>4419.67</v>
      </c>
      <c r="D619" s="41">
        <v>6228.57</v>
      </c>
      <c r="E619" s="41">
        <v>6534.28</v>
      </c>
      <c r="F619" s="41">
        <v>7064.46</v>
      </c>
      <c r="G619" s="41">
        <v>8203.6299999999992</v>
      </c>
      <c r="H619" s="41">
        <v>5426.89</v>
      </c>
      <c r="I619" s="41">
        <v>6277.44</v>
      </c>
      <c r="J619" s="41">
        <v>5856.42</v>
      </c>
      <c r="K619" s="41">
        <v>6064.44</v>
      </c>
      <c r="L619" s="41">
        <v>5259.64</v>
      </c>
      <c r="M619" s="41">
        <v>5012.5</v>
      </c>
      <c r="N619" s="41">
        <f t="shared" si="283"/>
        <v>5417.1352354706896</v>
      </c>
    </row>
    <row r="620" spans="1:14" x14ac:dyDescent="0.2">
      <c r="A620" s="61" t="s">
        <v>47</v>
      </c>
      <c r="B620" s="40">
        <v>171958.21</v>
      </c>
      <c r="C620" s="40">
        <v>174927.94</v>
      </c>
      <c r="D620" s="40">
        <v>181580.72</v>
      </c>
      <c r="E620" s="40">
        <v>190703.38</v>
      </c>
      <c r="F620" s="40">
        <v>189208.02</v>
      </c>
      <c r="G620" s="40">
        <v>182961.1</v>
      </c>
      <c r="H620" s="40">
        <v>190822.98</v>
      </c>
      <c r="I620" s="40">
        <v>174516.48000000001</v>
      </c>
      <c r="J620" s="40">
        <v>184652.49</v>
      </c>
      <c r="K620" s="40">
        <v>189008.35</v>
      </c>
      <c r="L620" s="40">
        <v>166235.15</v>
      </c>
      <c r="M620" s="40">
        <v>187240.59</v>
      </c>
      <c r="N620" s="40">
        <f t="shared" si="283"/>
        <v>181602.50804589447</v>
      </c>
    </row>
    <row r="621" spans="1:14" x14ac:dyDescent="0.2">
      <c r="A621" s="61" t="s">
        <v>61</v>
      </c>
      <c r="B621" s="40">
        <v>14219.69</v>
      </c>
      <c r="C621" s="40">
        <v>13087.17</v>
      </c>
      <c r="D621" s="40">
        <v>13731.82</v>
      </c>
      <c r="E621" s="40">
        <v>15268.07</v>
      </c>
      <c r="F621" s="40">
        <v>14970.57</v>
      </c>
      <c r="G621" s="40">
        <v>17763.18</v>
      </c>
      <c r="H621" s="40">
        <v>14823.19</v>
      </c>
      <c r="I621" s="40">
        <v>15002.5</v>
      </c>
      <c r="J621" s="40">
        <v>15878.54</v>
      </c>
      <c r="K621" s="40">
        <v>16008.99</v>
      </c>
      <c r="L621" s="40">
        <v>15309.19</v>
      </c>
      <c r="M621" s="40">
        <v>14522.91</v>
      </c>
      <c r="N621" s="40">
        <f t="shared" si="283"/>
        <v>15106.493189043309</v>
      </c>
    </row>
    <row r="622" spans="1:14" ht="12.75" thickBot="1" x14ac:dyDescent="0.25">
      <c r="A622" s="63" t="s">
        <v>49</v>
      </c>
      <c r="B622" s="42">
        <f>B644/B633</f>
        <v>63975.930498562695</v>
      </c>
      <c r="C622" s="42">
        <f t="shared" ref="C622:M622" si="284">C644/C633</f>
        <v>68568.289283110615</v>
      </c>
      <c r="D622" s="42">
        <f t="shared" si="284"/>
        <v>74129.117686750906</v>
      </c>
      <c r="E622" s="42">
        <f t="shared" si="284"/>
        <v>72401.575924469755</v>
      </c>
      <c r="F622" s="42">
        <f t="shared" si="284"/>
        <v>75764.598458142122</v>
      </c>
      <c r="G622" s="42">
        <f t="shared" si="284"/>
        <v>77847.625666096268</v>
      </c>
      <c r="H622" s="42">
        <f t="shared" si="284"/>
        <v>84252.017872195196</v>
      </c>
      <c r="I622" s="42">
        <f t="shared" si="284"/>
        <v>72984.982854804795</v>
      </c>
      <c r="J622" s="42">
        <f t="shared" si="284"/>
        <v>78458.565575174522</v>
      </c>
      <c r="K622" s="42">
        <f t="shared" si="284"/>
        <v>77562.988142855844</v>
      </c>
      <c r="L622" s="42">
        <f t="shared" si="284"/>
        <v>83930.565338675617</v>
      </c>
      <c r="M622" s="42">
        <f t="shared" si="284"/>
        <v>74237.892952007329</v>
      </c>
      <c r="N622" s="42">
        <f t="shared" si="283"/>
        <v>75695.105176581055</v>
      </c>
    </row>
    <row r="623" spans="1:14" ht="12.75" thickTop="1" x14ac:dyDescent="0.2">
      <c r="A623" s="64" t="s">
        <v>69</v>
      </c>
      <c r="B623" s="41"/>
      <c r="C623" s="58"/>
      <c r="D623" s="41"/>
      <c r="E623" s="41"/>
      <c r="F623" s="41"/>
      <c r="G623" s="43"/>
      <c r="H623" s="43"/>
      <c r="I623" s="43"/>
      <c r="J623" s="43"/>
      <c r="M623" s="43"/>
      <c r="N623" s="44"/>
    </row>
    <row r="625" spans="1:16" x14ac:dyDescent="0.2">
      <c r="A625" s="114" t="s">
        <v>150</v>
      </c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</row>
    <row r="626" spans="1:16" x14ac:dyDescent="0.2">
      <c r="A626" s="60"/>
      <c r="B626" s="39" t="s">
        <v>38</v>
      </c>
      <c r="C626" s="39" t="s">
        <v>39</v>
      </c>
      <c r="D626" s="39" t="s">
        <v>40</v>
      </c>
      <c r="E626" s="39" t="s">
        <v>37</v>
      </c>
      <c r="F626" s="39" t="s">
        <v>41</v>
      </c>
      <c r="G626" s="39" t="s">
        <v>42</v>
      </c>
      <c r="H626" s="39" t="s">
        <v>50</v>
      </c>
      <c r="I626" s="39" t="s">
        <v>51</v>
      </c>
      <c r="J626" s="39" t="s">
        <v>52</v>
      </c>
      <c r="K626" s="39" t="s">
        <v>53</v>
      </c>
      <c r="L626" s="39" t="s">
        <v>55</v>
      </c>
      <c r="M626" s="39" t="s">
        <v>56</v>
      </c>
      <c r="N626" s="39" t="s">
        <v>48</v>
      </c>
    </row>
    <row r="627" spans="1:16" x14ac:dyDescent="0.2">
      <c r="A627" s="61" t="s">
        <v>43</v>
      </c>
      <c r="B627" s="47">
        <f>COTAS!B296</f>
        <v>140474</v>
      </c>
      <c r="C627" s="47">
        <f>COTAS!C296</f>
        <v>114833</v>
      </c>
      <c r="D627" s="47">
        <f>COTAS!D296</f>
        <v>138445</v>
      </c>
      <c r="E627" s="47">
        <f>COTAS!E296</f>
        <v>110640</v>
      </c>
      <c r="F627" s="47">
        <f>COTAS!F296</f>
        <v>138323</v>
      </c>
      <c r="G627" s="47">
        <f>COTAS!G296</f>
        <v>162750</v>
      </c>
      <c r="H627" s="47">
        <f>COTAS!H296</f>
        <v>146130</v>
      </c>
      <c r="I627" s="47">
        <f>COTAS!I296</f>
        <v>153889</v>
      </c>
      <c r="J627" s="47">
        <f>COTAS!J296</f>
        <v>150731</v>
      </c>
      <c r="K627" s="47">
        <f>COTAS!K296</f>
        <v>138761</v>
      </c>
      <c r="L627" s="47">
        <f>COTAS!L296</f>
        <v>165057</v>
      </c>
      <c r="M627" s="47">
        <f>COTAS!M296</f>
        <v>137445</v>
      </c>
      <c r="N627" s="47">
        <f>SUM(B627:M627)</f>
        <v>1697478</v>
      </c>
    </row>
    <row r="628" spans="1:16" x14ac:dyDescent="0.2">
      <c r="A628" s="61" t="s">
        <v>44</v>
      </c>
      <c r="B628" s="47">
        <f>COTAS!B297</f>
        <v>18250</v>
      </c>
      <c r="C628" s="47">
        <f>COTAS!C297</f>
        <v>17782</v>
      </c>
      <c r="D628" s="47">
        <f>COTAS!D297</f>
        <v>34864</v>
      </c>
      <c r="E628" s="47">
        <f>COTAS!E297</f>
        <v>18850</v>
      </c>
      <c r="F628" s="47">
        <f>COTAS!F297</f>
        <v>20496</v>
      </c>
      <c r="G628" s="47">
        <f>COTAS!G297</f>
        <v>18263</v>
      </c>
      <c r="H628" s="47">
        <f>COTAS!H297</f>
        <v>53445</v>
      </c>
      <c r="I628" s="47">
        <f>COTAS!I297</f>
        <v>31874</v>
      </c>
      <c r="J628" s="47">
        <f>COTAS!J297</f>
        <v>23039</v>
      </c>
      <c r="K628" s="47">
        <f>COTAS!K297</f>
        <v>24450</v>
      </c>
      <c r="L628" s="47">
        <f>COTAS!L297</f>
        <v>32239</v>
      </c>
      <c r="M628" s="47">
        <f>COTAS!M297</f>
        <v>16818</v>
      </c>
      <c r="N628" s="47">
        <f t="shared" ref="N628:N633" si="285">SUM(B628:M628)</f>
        <v>310370</v>
      </c>
    </row>
    <row r="629" spans="1:16" x14ac:dyDescent="0.2">
      <c r="A629" s="95" t="s">
        <v>45</v>
      </c>
      <c r="B629" s="101">
        <f>COTAS!B298</f>
        <v>111916</v>
      </c>
      <c r="C629" s="101">
        <f>COTAS!C298</f>
        <v>95322</v>
      </c>
      <c r="D629" s="101">
        <f>COTAS!D298</f>
        <v>117691</v>
      </c>
      <c r="E629" s="101">
        <f>COTAS!E298</f>
        <v>102444</v>
      </c>
      <c r="F629" s="101">
        <f>COTAS!F298</f>
        <v>110344</v>
      </c>
      <c r="G629" s="101">
        <f>COTAS!G298</f>
        <v>98951</v>
      </c>
      <c r="H629" s="101">
        <f>COTAS!H298</f>
        <v>112877</v>
      </c>
      <c r="I629" s="101">
        <f>COTAS!I298</f>
        <v>119271</v>
      </c>
      <c r="J629" s="101">
        <f>COTAS!J298</f>
        <v>105683</v>
      </c>
      <c r="K629" s="101">
        <f>COTAS!K298</f>
        <v>99603</v>
      </c>
      <c r="L629" s="101">
        <f>COTAS!L298</f>
        <v>99501</v>
      </c>
      <c r="M629" s="101">
        <f>COTAS!M298</f>
        <v>96792</v>
      </c>
      <c r="N629" s="48">
        <f t="shared" si="285"/>
        <v>1270395</v>
      </c>
    </row>
    <row r="630" spans="1:16" x14ac:dyDescent="0.2">
      <c r="A630" s="95" t="s">
        <v>46</v>
      </c>
      <c r="B630" s="102">
        <f>COTAS!B300</f>
        <v>15401</v>
      </c>
      <c r="C630" s="102">
        <f>COTAS!C300</f>
        <v>10771</v>
      </c>
      <c r="D630" s="102">
        <f>COTAS!D300</f>
        <v>5215</v>
      </c>
      <c r="E630" s="102">
        <f>COTAS!E300</f>
        <v>3702</v>
      </c>
      <c r="F630" s="102">
        <f>COTAS!F300</f>
        <v>3969</v>
      </c>
      <c r="G630" s="102">
        <f>COTAS!G300</f>
        <v>5433</v>
      </c>
      <c r="H630" s="102">
        <f>COTAS!H300</f>
        <v>8244</v>
      </c>
      <c r="I630" s="102">
        <f>COTAS!I300</f>
        <v>5866</v>
      </c>
      <c r="J630" s="102">
        <f>COTAS!J300</f>
        <v>5903</v>
      </c>
      <c r="K630" s="102">
        <f>COTAS!K300</f>
        <v>4788</v>
      </c>
      <c r="L630" s="102">
        <f>COTAS!L300</f>
        <v>6205</v>
      </c>
      <c r="M630" s="102">
        <f>COTAS!M300</f>
        <v>3791</v>
      </c>
      <c r="N630" s="59">
        <f t="shared" si="285"/>
        <v>79288</v>
      </c>
    </row>
    <row r="631" spans="1:16" x14ac:dyDescent="0.2">
      <c r="A631" s="61" t="s">
        <v>47</v>
      </c>
      <c r="B631" s="47">
        <f>COTAS!B301</f>
        <v>55274</v>
      </c>
      <c r="C631" s="47">
        <f>COTAS!C301</f>
        <v>50072</v>
      </c>
      <c r="D631" s="47">
        <f>COTAS!D301</f>
        <v>60802</v>
      </c>
      <c r="E631" s="47">
        <f>COTAS!E301</f>
        <v>48575</v>
      </c>
      <c r="F631" s="47">
        <f>COTAS!F301</f>
        <v>62265</v>
      </c>
      <c r="G631" s="47">
        <f>COTAS!G301</f>
        <v>75146</v>
      </c>
      <c r="H631" s="47">
        <f>COTAS!H301</f>
        <v>81951</v>
      </c>
      <c r="I631" s="47">
        <f>COTAS!I301</f>
        <v>72963</v>
      </c>
      <c r="J631" s="47">
        <f>COTAS!J301</f>
        <v>73053</v>
      </c>
      <c r="K631" s="47">
        <f>COTAS!K301</f>
        <v>59056</v>
      </c>
      <c r="L631" s="47">
        <f>COTAS!L301</f>
        <v>87517</v>
      </c>
      <c r="M631" s="47">
        <f>COTAS!M301</f>
        <v>52680</v>
      </c>
      <c r="N631" s="47">
        <f t="shared" si="285"/>
        <v>779354</v>
      </c>
    </row>
    <row r="632" spans="1:16" x14ac:dyDescent="0.2">
      <c r="A632" s="61" t="s">
        <v>61</v>
      </c>
      <c r="B632" s="47">
        <f>COTAS!B302</f>
        <v>3777</v>
      </c>
      <c r="C632" s="47">
        <f>COTAS!C302</f>
        <v>3664</v>
      </c>
      <c r="D632" s="47">
        <f>COTAS!D302</f>
        <v>4842</v>
      </c>
      <c r="E632" s="47">
        <f>COTAS!E302</f>
        <v>3965</v>
      </c>
      <c r="F632" s="47">
        <f>COTAS!F302</f>
        <v>3882</v>
      </c>
      <c r="G632" s="47">
        <f>COTAS!G302</f>
        <v>5275</v>
      </c>
      <c r="H632" s="47">
        <f>COTAS!H302</f>
        <v>3175</v>
      </c>
      <c r="I632" s="47">
        <f>COTAS!I302</f>
        <v>4125</v>
      </c>
      <c r="J632" s="47">
        <f>COTAS!J302</f>
        <v>3429</v>
      </c>
      <c r="K632" s="47">
        <f>COTAS!K302</f>
        <v>3521</v>
      </c>
      <c r="L632" s="47">
        <f>COTAS!L302</f>
        <v>3944</v>
      </c>
      <c r="M632" s="47">
        <f>COTAS!M302</f>
        <v>3459</v>
      </c>
      <c r="N632" s="47">
        <f t="shared" si="285"/>
        <v>47058</v>
      </c>
    </row>
    <row r="633" spans="1:16" ht="12.75" thickBot="1" x14ac:dyDescent="0.25">
      <c r="A633" s="63" t="s">
        <v>48</v>
      </c>
      <c r="B633" s="49">
        <f>SUM(B627:B632)</f>
        <v>345092</v>
      </c>
      <c r="C633" s="49">
        <f t="shared" ref="C633:M633" si="286">SUM(C627:C632)</f>
        <v>292444</v>
      </c>
      <c r="D633" s="49">
        <f t="shared" si="286"/>
        <v>361859</v>
      </c>
      <c r="E633" s="49">
        <f t="shared" si="286"/>
        <v>288176</v>
      </c>
      <c r="F633" s="49">
        <f t="shared" si="286"/>
        <v>339279</v>
      </c>
      <c r="G633" s="49">
        <f t="shared" si="286"/>
        <v>365818</v>
      </c>
      <c r="H633" s="49">
        <f t="shared" si="286"/>
        <v>405822</v>
      </c>
      <c r="I633" s="49">
        <f t="shared" si="286"/>
        <v>387988</v>
      </c>
      <c r="J633" s="49">
        <f t="shared" si="286"/>
        <v>361838</v>
      </c>
      <c r="K633" s="49">
        <f t="shared" si="286"/>
        <v>330179</v>
      </c>
      <c r="L633" s="49">
        <f t="shared" si="286"/>
        <v>394463</v>
      </c>
      <c r="M633" s="49">
        <f t="shared" si="286"/>
        <v>310985</v>
      </c>
      <c r="N633" s="49">
        <f t="shared" si="285"/>
        <v>4183943</v>
      </c>
    </row>
    <row r="634" spans="1:16" ht="12.75" thickTop="1" x14ac:dyDescent="0.2">
      <c r="A634" s="64" t="s">
        <v>69</v>
      </c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</row>
    <row r="636" spans="1:16" x14ac:dyDescent="0.2">
      <c r="A636" s="115" t="s">
        <v>153</v>
      </c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</row>
    <row r="637" spans="1:16" x14ac:dyDescent="0.2">
      <c r="A637" s="60"/>
      <c r="B637" s="39" t="s">
        <v>38</v>
      </c>
      <c r="C637" s="39" t="s">
        <v>39</v>
      </c>
      <c r="D637" s="39" t="s">
        <v>40</v>
      </c>
      <c r="E637" s="39" t="s">
        <v>37</v>
      </c>
      <c r="F637" s="39" t="s">
        <v>41</v>
      </c>
      <c r="G637" s="39" t="s">
        <v>42</v>
      </c>
      <c r="H637" s="39" t="s">
        <v>50</v>
      </c>
      <c r="I637" s="39" t="s">
        <v>51</v>
      </c>
      <c r="J637" s="39" t="s">
        <v>52</v>
      </c>
      <c r="K637" s="39" t="s">
        <v>53</v>
      </c>
      <c r="L637" s="39" t="s">
        <v>55</v>
      </c>
      <c r="M637" s="39" t="s">
        <v>56</v>
      </c>
      <c r="N637" s="39" t="s">
        <v>48</v>
      </c>
    </row>
    <row r="638" spans="1:16" ht="13.5" customHeight="1" x14ac:dyDescent="0.2">
      <c r="A638" s="61" t="s">
        <v>43</v>
      </c>
      <c r="B638" s="40">
        <f>B627*B616</f>
        <v>7912198050</v>
      </c>
      <c r="C638" s="40">
        <f t="shared" ref="C638:M638" si="287">C627*C616</f>
        <v>6574088196.96</v>
      </c>
      <c r="D638" s="40">
        <f t="shared" si="287"/>
        <v>8260268315.9000006</v>
      </c>
      <c r="E638" s="40">
        <f t="shared" si="287"/>
        <v>6532719991.1999998</v>
      </c>
      <c r="F638" s="40">
        <f t="shared" si="287"/>
        <v>8184801526.1800003</v>
      </c>
      <c r="G638" s="40">
        <f t="shared" si="287"/>
        <v>9485577780</v>
      </c>
      <c r="H638" s="40">
        <f t="shared" si="287"/>
        <v>10763634772.200001</v>
      </c>
      <c r="I638" s="40">
        <f t="shared" si="287"/>
        <v>8953434375.6800003</v>
      </c>
      <c r="J638" s="40">
        <f t="shared" si="287"/>
        <v>8894743329.0100002</v>
      </c>
      <c r="K638" s="40">
        <f t="shared" si="287"/>
        <v>8438343645.2699995</v>
      </c>
      <c r="L638" s="40">
        <f t="shared" ref="L638" si="288">L627*L616</f>
        <v>12139471937.549999</v>
      </c>
      <c r="M638" s="40">
        <f t="shared" si="287"/>
        <v>8182957132.3500004</v>
      </c>
      <c r="N638" s="40">
        <f t="shared" ref="N638:N643" si="289">SUM(B638:M638)</f>
        <v>104322239052.30002</v>
      </c>
      <c r="O638" s="106"/>
      <c r="P638" s="67"/>
    </row>
    <row r="639" spans="1:16" x14ac:dyDescent="0.2">
      <c r="A639" s="61" t="s">
        <v>44</v>
      </c>
      <c r="B639" s="40">
        <f t="shared" ref="B639:M639" si="290">B628*B617</f>
        <v>2624624115</v>
      </c>
      <c r="C639" s="40">
        <f t="shared" si="290"/>
        <v>2921648037.7599998</v>
      </c>
      <c r="D639" s="40">
        <f t="shared" si="290"/>
        <v>5325247989.4399996</v>
      </c>
      <c r="E639" s="40">
        <f t="shared" si="290"/>
        <v>3168152676</v>
      </c>
      <c r="F639" s="40">
        <f t="shared" si="290"/>
        <v>3637331248.3200002</v>
      </c>
      <c r="G639" s="40">
        <f t="shared" si="290"/>
        <v>3312598094.2599998</v>
      </c>
      <c r="H639" s="40">
        <f t="shared" si="290"/>
        <v>5686648262.8200006</v>
      </c>
      <c r="I639" s="40">
        <f t="shared" si="290"/>
        <v>4374080175.9000006</v>
      </c>
      <c r="J639" s="40">
        <f t="shared" si="290"/>
        <v>3993136759.25</v>
      </c>
      <c r="K639" s="40">
        <f t="shared" si="290"/>
        <v>4053362320.5</v>
      </c>
      <c r="L639" s="40">
        <f t="shared" ref="L639" si="291">L628*L617</f>
        <v>4483172426.6700001</v>
      </c>
      <c r="M639" s="40">
        <f t="shared" si="290"/>
        <v>3177884039.5799999</v>
      </c>
      <c r="N639" s="40">
        <f t="shared" si="289"/>
        <v>46757886145.5</v>
      </c>
      <c r="O639" s="106"/>
      <c r="P639" s="67"/>
    </row>
    <row r="640" spans="1:16" x14ac:dyDescent="0.2">
      <c r="A640" s="62" t="s">
        <v>45</v>
      </c>
      <c r="B640" s="41">
        <f t="shared" ref="B640:M640" si="292">B629*B618</f>
        <v>1926413465.4799998</v>
      </c>
      <c r="C640" s="41">
        <f t="shared" si="292"/>
        <v>1702101088.2600002</v>
      </c>
      <c r="D640" s="41">
        <f t="shared" si="292"/>
        <v>2099329689.24</v>
      </c>
      <c r="E640" s="41">
        <f t="shared" si="292"/>
        <v>1815379390.8000002</v>
      </c>
      <c r="F640" s="41">
        <f t="shared" si="292"/>
        <v>2016012466</v>
      </c>
      <c r="G640" s="41">
        <f t="shared" si="292"/>
        <v>1792820934.77</v>
      </c>
      <c r="H640" s="41">
        <f t="shared" si="292"/>
        <v>2011102418.5199997</v>
      </c>
      <c r="I640" s="41">
        <f t="shared" si="292"/>
        <v>2157828270.5100002</v>
      </c>
      <c r="J640" s="41">
        <f t="shared" si="292"/>
        <v>1922974049.4400001</v>
      </c>
      <c r="K640" s="41">
        <f t="shared" si="292"/>
        <v>1870482586.1400001</v>
      </c>
      <c r="L640" s="41">
        <f t="shared" ref="L640" si="293">L629*L618</f>
        <v>1843441096.8600001</v>
      </c>
      <c r="M640" s="41">
        <f t="shared" si="292"/>
        <v>1792958553.3600001</v>
      </c>
      <c r="N640" s="41">
        <f t="shared" si="289"/>
        <v>22950844009.380001</v>
      </c>
      <c r="O640" s="106"/>
      <c r="P640" s="67"/>
    </row>
    <row r="641" spans="1:16" x14ac:dyDescent="0.2">
      <c r="A641" s="62" t="s">
        <v>46</v>
      </c>
      <c r="B641" s="41">
        <f t="shared" ref="B641:M641" si="294">B630*B619</f>
        <v>55820308.460000001</v>
      </c>
      <c r="C641" s="41">
        <f t="shared" si="294"/>
        <v>47604265.57</v>
      </c>
      <c r="D641" s="41">
        <f t="shared" si="294"/>
        <v>32481992.549999997</v>
      </c>
      <c r="E641" s="41">
        <f t="shared" si="294"/>
        <v>24189904.559999999</v>
      </c>
      <c r="F641" s="41">
        <f t="shared" si="294"/>
        <v>28038841.739999998</v>
      </c>
      <c r="G641" s="41">
        <f t="shared" si="294"/>
        <v>44570321.789999999</v>
      </c>
      <c r="H641" s="41">
        <f t="shared" si="294"/>
        <v>44739281.160000004</v>
      </c>
      <c r="I641" s="41">
        <f t="shared" si="294"/>
        <v>36823463.039999999</v>
      </c>
      <c r="J641" s="41">
        <f t="shared" si="294"/>
        <v>34570447.259999998</v>
      </c>
      <c r="K641" s="41">
        <f t="shared" si="294"/>
        <v>29036538.719999999</v>
      </c>
      <c r="L641" s="41">
        <f t="shared" ref="L641" si="295">L630*L619</f>
        <v>32636066.200000003</v>
      </c>
      <c r="M641" s="41">
        <f t="shared" si="294"/>
        <v>19002387.5</v>
      </c>
      <c r="N641" s="41">
        <f t="shared" si="289"/>
        <v>429513818.55000001</v>
      </c>
      <c r="O641" s="106"/>
      <c r="P641" s="67"/>
    </row>
    <row r="642" spans="1:16" x14ac:dyDescent="0.2">
      <c r="A642" s="61" t="s">
        <v>47</v>
      </c>
      <c r="B642" s="40">
        <f t="shared" ref="B642:M642" si="296">B631*B620</f>
        <v>9504818099.539999</v>
      </c>
      <c r="C642" s="40">
        <f t="shared" si="296"/>
        <v>8758991811.6800003</v>
      </c>
      <c r="D642" s="40">
        <f t="shared" si="296"/>
        <v>11040470937.440001</v>
      </c>
      <c r="E642" s="40">
        <f t="shared" si="296"/>
        <v>9263416683.5</v>
      </c>
      <c r="F642" s="40">
        <f t="shared" si="296"/>
        <v>11781037365.299999</v>
      </c>
      <c r="G642" s="40">
        <f t="shared" si="296"/>
        <v>13748794820.6</v>
      </c>
      <c r="H642" s="40">
        <f t="shared" si="296"/>
        <v>15638134033.980001</v>
      </c>
      <c r="I642" s="40">
        <f t="shared" si="296"/>
        <v>12733245930.240002</v>
      </c>
      <c r="J642" s="40">
        <f t="shared" si="296"/>
        <v>13489418351.969999</v>
      </c>
      <c r="K642" s="40">
        <f t="shared" si="296"/>
        <v>11162077117.6</v>
      </c>
      <c r="L642" s="40">
        <f t="shared" ref="L642" si="297">L631*L620</f>
        <v>14548401622.549999</v>
      </c>
      <c r="M642" s="40">
        <f t="shared" si="296"/>
        <v>9863834281.2000008</v>
      </c>
      <c r="N642" s="40">
        <f t="shared" si="289"/>
        <v>141532641055.60004</v>
      </c>
      <c r="O642" s="106"/>
      <c r="P642" s="67"/>
    </row>
    <row r="643" spans="1:16" x14ac:dyDescent="0.2">
      <c r="A643" s="61" t="s">
        <v>61</v>
      </c>
      <c r="B643" s="40">
        <f t="shared" ref="B643:M643" si="298">B632*B621</f>
        <v>53707769.130000003</v>
      </c>
      <c r="C643" s="40">
        <f t="shared" si="298"/>
        <v>47951390.880000003</v>
      </c>
      <c r="D643" s="40">
        <f t="shared" si="298"/>
        <v>66489472.439999998</v>
      </c>
      <c r="E643" s="40">
        <f t="shared" si="298"/>
        <v>60537897.549999997</v>
      </c>
      <c r="F643" s="40">
        <f t="shared" si="298"/>
        <v>58115752.740000002</v>
      </c>
      <c r="G643" s="40">
        <f t="shared" si="298"/>
        <v>93700774.5</v>
      </c>
      <c r="H643" s="40">
        <f t="shared" si="298"/>
        <v>47063628.25</v>
      </c>
      <c r="I643" s="40">
        <f t="shared" si="298"/>
        <v>61885312.5</v>
      </c>
      <c r="J643" s="40">
        <f t="shared" si="298"/>
        <v>54447513.660000004</v>
      </c>
      <c r="K643" s="40">
        <f t="shared" si="298"/>
        <v>56367653.789999999</v>
      </c>
      <c r="L643" s="40">
        <f t="shared" ref="L643" si="299">L632*L621</f>
        <v>60379445.359999999</v>
      </c>
      <c r="M643" s="40">
        <f t="shared" si="298"/>
        <v>50234745.689999998</v>
      </c>
      <c r="N643" s="40">
        <f t="shared" si="289"/>
        <v>710881356.49000001</v>
      </c>
      <c r="O643" s="106"/>
      <c r="P643" s="67"/>
    </row>
    <row r="644" spans="1:16" ht="12.75" thickBot="1" x14ac:dyDescent="0.25">
      <c r="A644" s="63" t="s">
        <v>48</v>
      </c>
      <c r="B644" s="42">
        <f>SUM(B638:B643)</f>
        <v>22077581807.609997</v>
      </c>
      <c r="C644" s="42">
        <f t="shared" ref="C644" si="300">SUM(C638:C643)</f>
        <v>20052384791.110001</v>
      </c>
      <c r="D644" s="42">
        <f>SUM(D638:D643)</f>
        <v>26824288397.009998</v>
      </c>
      <c r="E644" s="42">
        <f t="shared" ref="E644:N644" si="301">SUM(E638:E643)</f>
        <v>20864396543.609997</v>
      </c>
      <c r="F644" s="42">
        <f t="shared" si="301"/>
        <v>25705337200.280003</v>
      </c>
      <c r="G644" s="42">
        <f t="shared" si="301"/>
        <v>28478062725.920002</v>
      </c>
      <c r="H644" s="42">
        <f t="shared" si="301"/>
        <v>34191322396.93</v>
      </c>
      <c r="I644" s="42">
        <f t="shared" si="301"/>
        <v>28317297527.870003</v>
      </c>
      <c r="J644" s="42">
        <f t="shared" si="301"/>
        <v>28389290450.59</v>
      </c>
      <c r="K644" s="42">
        <f t="shared" si="301"/>
        <v>25609669862.02</v>
      </c>
      <c r="L644" s="42">
        <f t="shared" ref="L644" si="302">SUM(L638:L643)</f>
        <v>33107502595.189999</v>
      </c>
      <c r="M644" s="42">
        <f t="shared" si="301"/>
        <v>23086871139.68</v>
      </c>
      <c r="N644" s="42">
        <f t="shared" si="301"/>
        <v>316704005437.82007</v>
      </c>
      <c r="O644" s="106"/>
      <c r="P644" s="67"/>
    </row>
    <row r="645" spans="1:16" ht="12.75" thickTop="1" x14ac:dyDescent="0.2">
      <c r="A645" s="64" t="s">
        <v>69</v>
      </c>
      <c r="B645" s="57"/>
      <c r="C645" s="57"/>
      <c r="I645" s="51"/>
      <c r="J645" s="51"/>
      <c r="L645" s="51"/>
    </row>
    <row r="646" spans="1:16" x14ac:dyDescent="0.2">
      <c r="A646" s="64"/>
      <c r="H646" s="52"/>
    </row>
    <row r="647" spans="1:16" x14ac:dyDescent="0.2">
      <c r="A647" s="114" t="s">
        <v>152</v>
      </c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</row>
    <row r="648" spans="1:16" x14ac:dyDescent="0.2">
      <c r="A648" s="60"/>
      <c r="B648" s="39" t="s">
        <v>38</v>
      </c>
      <c r="C648" s="39" t="s">
        <v>39</v>
      </c>
      <c r="D648" s="39" t="s">
        <v>40</v>
      </c>
      <c r="E648" s="39" t="s">
        <v>37</v>
      </c>
      <c r="F648" s="39" t="s">
        <v>41</v>
      </c>
      <c r="G648" s="39" t="s">
        <v>42</v>
      </c>
      <c r="H648" s="39" t="s">
        <v>50</v>
      </c>
      <c r="I648" s="39" t="s">
        <v>51</v>
      </c>
      <c r="J648" s="39" t="s">
        <v>52</v>
      </c>
      <c r="K648" s="39" t="s">
        <v>53</v>
      </c>
      <c r="L648" s="39" t="s">
        <v>55</v>
      </c>
      <c r="M648" s="39" t="s">
        <v>56</v>
      </c>
      <c r="N648" s="39" t="s">
        <v>48</v>
      </c>
    </row>
    <row r="649" spans="1:16" x14ac:dyDescent="0.2">
      <c r="A649" s="61" t="s">
        <v>43</v>
      </c>
      <c r="B649" s="53">
        <f>IF(B$644=0,0,B638/B$644)</f>
        <v>0.35838155278730377</v>
      </c>
      <c r="C649" s="53">
        <f t="shared" ref="C649:M649" si="303">IF(C$644=0,0,C638/C$644)</f>
        <v>0.3278457034135186</v>
      </c>
      <c r="D649" s="53">
        <f t="shared" si="303"/>
        <v>0.3079398861824324</v>
      </c>
      <c r="E649" s="53">
        <f t="shared" si="303"/>
        <v>0.31310371126936493</v>
      </c>
      <c r="F649" s="53">
        <f t="shared" si="303"/>
        <v>0.31840864262581409</v>
      </c>
      <c r="G649" s="53">
        <f t="shared" si="303"/>
        <v>0.33308367466184668</v>
      </c>
      <c r="H649" s="53">
        <f t="shared" si="303"/>
        <v>0.3148060390073259</v>
      </c>
      <c r="I649" s="53">
        <f t="shared" si="303"/>
        <v>0.31618251589396879</v>
      </c>
      <c r="J649" s="53">
        <f t="shared" si="303"/>
        <v>0.31331333710121473</v>
      </c>
      <c r="K649" s="53">
        <f t="shared" si="303"/>
        <v>0.32949833757069807</v>
      </c>
      <c r="L649" s="53">
        <f t="shared" si="303"/>
        <v>0.36666830736165751</v>
      </c>
      <c r="M649" s="53">
        <f t="shared" si="303"/>
        <v>0.35444201524067681</v>
      </c>
      <c r="N649" s="53">
        <f t="shared" ref="N649" si="304">N638/N$644</f>
        <v>0.32939980947851344</v>
      </c>
    </row>
    <row r="650" spans="1:16" x14ac:dyDescent="0.2">
      <c r="A650" s="61" t="s">
        <v>44</v>
      </c>
      <c r="B650" s="53">
        <f t="shared" ref="B650:M654" si="305">IF(B$644=0,0,B639/B$644)</f>
        <v>0.11888186568038486</v>
      </c>
      <c r="C650" s="53">
        <f t="shared" si="305"/>
        <v>0.14570077665052986</v>
      </c>
      <c r="D650" s="53">
        <f t="shared" si="305"/>
        <v>0.19852336474407964</v>
      </c>
      <c r="E650" s="53">
        <f t="shared" si="305"/>
        <v>0.15184492249167347</v>
      </c>
      <c r="F650" s="53">
        <f t="shared" si="305"/>
        <v>0.14150101280446847</v>
      </c>
      <c r="G650" s="53">
        <f t="shared" si="305"/>
        <v>0.11632104775318716</v>
      </c>
      <c r="H650" s="53">
        <f t="shared" si="305"/>
        <v>0.16631846515917731</v>
      </c>
      <c r="I650" s="53">
        <f t="shared" si="305"/>
        <v>0.1544667237964715</v>
      </c>
      <c r="J650" s="53">
        <f t="shared" si="305"/>
        <v>0.1406564481137644</v>
      </c>
      <c r="K650" s="53">
        <f t="shared" si="305"/>
        <v>0.15827468071001072</v>
      </c>
      <c r="L650" s="53">
        <f t="shared" si="305"/>
        <v>0.13541258250392268</v>
      </c>
      <c r="M650" s="53">
        <f t="shared" si="305"/>
        <v>0.13764897028935588</v>
      </c>
      <c r="N650" s="53">
        <f t="shared" ref="N650:N654" si="306">N639/N$644</f>
        <v>0.14763907415967364</v>
      </c>
    </row>
    <row r="651" spans="1:16" x14ac:dyDescent="0.2">
      <c r="A651" s="95" t="s">
        <v>45</v>
      </c>
      <c r="B651" s="53">
        <f t="shared" si="305"/>
        <v>8.7256542961420616E-2</v>
      </c>
      <c r="C651" s="53">
        <f t="shared" si="305"/>
        <v>8.4882726218908772E-2</v>
      </c>
      <c r="D651" s="53">
        <f t="shared" si="305"/>
        <v>7.8262269558435127E-2</v>
      </c>
      <c r="E651" s="53">
        <f t="shared" si="305"/>
        <v>8.7008478151072363E-2</v>
      </c>
      <c r="F651" s="53">
        <f t="shared" si="305"/>
        <v>7.8427777480314084E-2</v>
      </c>
      <c r="G651" s="53">
        <f t="shared" si="305"/>
        <v>6.2954455576018531E-2</v>
      </c>
      <c r="H651" s="53">
        <f t="shared" si="305"/>
        <v>5.8819088515294583E-2</v>
      </c>
      <c r="I651" s="53">
        <f t="shared" si="305"/>
        <v>7.6201772728709607E-2</v>
      </c>
      <c r="J651" s="53">
        <f t="shared" si="305"/>
        <v>6.7735896844157858E-2</v>
      </c>
      <c r="K651" s="53">
        <f t="shared" si="305"/>
        <v>7.3038137399576111E-2</v>
      </c>
      <c r="L651" s="53">
        <f t="shared" si="305"/>
        <v>5.568046371241011E-2</v>
      </c>
      <c r="M651" s="53">
        <f t="shared" si="305"/>
        <v>7.7661392161469472E-2</v>
      </c>
      <c r="N651" s="53">
        <f t="shared" si="306"/>
        <v>7.2467804686120532E-2</v>
      </c>
    </row>
    <row r="652" spans="1:16" x14ac:dyDescent="0.2">
      <c r="A652" s="95" t="s">
        <v>46</v>
      </c>
      <c r="B652" s="53">
        <f t="shared" si="305"/>
        <v>2.5283705863456073E-3</v>
      </c>
      <c r="C652" s="53">
        <f t="shared" si="305"/>
        <v>2.3739952163248342E-3</v>
      </c>
      <c r="D652" s="53">
        <f t="shared" si="305"/>
        <v>1.2109172131336257E-3</v>
      </c>
      <c r="E652" s="53">
        <f t="shared" si="305"/>
        <v>1.1593867337327082E-3</v>
      </c>
      <c r="F652" s="53">
        <f t="shared" si="305"/>
        <v>1.0907789896525682E-3</v>
      </c>
      <c r="G652" s="53">
        <f t="shared" si="305"/>
        <v>1.5650756239620623E-3</v>
      </c>
      <c r="H652" s="53">
        <f t="shared" si="305"/>
        <v>1.3084981224363843E-3</v>
      </c>
      <c r="I652" s="53">
        <f t="shared" si="305"/>
        <v>1.3003876165710443E-3</v>
      </c>
      <c r="J652" s="53">
        <f t="shared" si="305"/>
        <v>1.2177284712405179E-3</v>
      </c>
      <c r="K652" s="53">
        <f t="shared" si="305"/>
        <v>1.133811520275088E-3</v>
      </c>
      <c r="L652" s="53">
        <f t="shared" si="305"/>
        <v>9.8576043620824207E-4</v>
      </c>
      <c r="M652" s="53">
        <f t="shared" si="305"/>
        <v>8.2308197525043166E-4</v>
      </c>
      <c r="N652" s="53">
        <f t="shared" si="306"/>
        <v>1.3561995149263383E-3</v>
      </c>
    </row>
    <row r="653" spans="1:16" x14ac:dyDescent="0.2">
      <c r="A653" s="61" t="s">
        <v>47</v>
      </c>
      <c r="B653" s="53">
        <f t="shared" si="305"/>
        <v>0.43051898447789927</v>
      </c>
      <c r="C653" s="53">
        <f t="shared" si="305"/>
        <v>0.4368054923603501</v>
      </c>
      <c r="D653" s="53">
        <f t="shared" si="305"/>
        <v>0.41158485824625418</v>
      </c>
      <c r="E653" s="53">
        <f t="shared" si="305"/>
        <v>0.4439820084965288</v>
      </c>
      <c r="F653" s="53">
        <f t="shared" si="305"/>
        <v>0.45831094428015018</v>
      </c>
      <c r="G653" s="53">
        <f t="shared" si="305"/>
        <v>0.48278546728834193</v>
      </c>
      <c r="H653" s="53">
        <f t="shared" si="305"/>
        <v>0.45737143045932999</v>
      </c>
      <c r="I653" s="53">
        <f t="shared" si="305"/>
        <v>0.44966317558050473</v>
      </c>
      <c r="J653" s="53">
        <f t="shared" si="305"/>
        <v>0.47515870026577772</v>
      </c>
      <c r="K653" s="53">
        <f t="shared" si="305"/>
        <v>0.43585400271612773</v>
      </c>
      <c r="L653" s="53">
        <f t="shared" si="305"/>
        <v>0.43942914693492025</v>
      </c>
      <c r="M653" s="53">
        <f t="shared" si="305"/>
        <v>0.42724863934666202</v>
      </c>
      <c r="N653" s="53">
        <f t="shared" si="306"/>
        <v>0.44689248833446721</v>
      </c>
    </row>
    <row r="654" spans="1:16" x14ac:dyDescent="0.2">
      <c r="A654" s="61" t="s">
        <v>61</v>
      </c>
      <c r="B654" s="53">
        <f t="shared" si="305"/>
        <v>2.4326835066459719E-3</v>
      </c>
      <c r="C654" s="53">
        <f t="shared" si="305"/>
        <v>2.3913061403678386E-3</v>
      </c>
      <c r="D654" s="53">
        <f t="shared" si="305"/>
        <v>2.4787040556651383E-3</v>
      </c>
      <c r="E654" s="53">
        <f t="shared" si="305"/>
        <v>2.9014928576278688E-3</v>
      </c>
      <c r="F654" s="53">
        <f t="shared" si="305"/>
        <v>2.2608438196005053E-3</v>
      </c>
      <c r="G654" s="53">
        <f t="shared" si="305"/>
        <v>3.2902790966436056E-3</v>
      </c>
      <c r="H654" s="53">
        <f t="shared" si="305"/>
        <v>1.3764787364359383E-3</v>
      </c>
      <c r="I654" s="53">
        <f t="shared" si="305"/>
        <v>2.1854243837743422E-3</v>
      </c>
      <c r="J654" s="53">
        <f t="shared" si="305"/>
        <v>1.9178892038447706E-3</v>
      </c>
      <c r="K654" s="53">
        <f t="shared" si="305"/>
        <v>2.201030083312207E-3</v>
      </c>
      <c r="L654" s="53">
        <f t="shared" si="305"/>
        <v>1.82373905088124E-3</v>
      </c>
      <c r="M654" s="53">
        <f t="shared" si="305"/>
        <v>2.1759009865854125E-3</v>
      </c>
      <c r="N654" s="53">
        <f t="shared" si="306"/>
        <v>2.2446238262988139E-3</v>
      </c>
    </row>
    <row r="655" spans="1:16" ht="12.75" thickBot="1" x14ac:dyDescent="0.25">
      <c r="A655" s="63" t="s">
        <v>48</v>
      </c>
      <c r="B655" s="56">
        <f>SUM(B649:B654)</f>
        <v>1</v>
      </c>
      <c r="C655" s="56">
        <f t="shared" ref="C655:N655" si="307">SUM(C649:C654)</f>
        <v>1</v>
      </c>
      <c r="D655" s="56">
        <f t="shared" si="307"/>
        <v>1</v>
      </c>
      <c r="E655" s="56">
        <f t="shared" si="307"/>
        <v>1.0000000000000002</v>
      </c>
      <c r="F655" s="56">
        <f t="shared" si="307"/>
        <v>0.99999999999999989</v>
      </c>
      <c r="G655" s="56">
        <f t="shared" si="307"/>
        <v>0.99999999999999989</v>
      </c>
      <c r="H655" s="56">
        <f t="shared" si="307"/>
        <v>1</v>
      </c>
      <c r="I655" s="56">
        <f t="shared" si="307"/>
        <v>1</v>
      </c>
      <c r="J655" s="56">
        <f t="shared" si="307"/>
        <v>0.99999999999999978</v>
      </c>
      <c r="K655" s="56">
        <f t="shared" si="307"/>
        <v>1</v>
      </c>
      <c r="L655" s="56">
        <f t="shared" si="307"/>
        <v>1</v>
      </c>
      <c r="M655" s="56">
        <f t="shared" si="307"/>
        <v>1</v>
      </c>
      <c r="N655" s="56">
        <f t="shared" si="307"/>
        <v>1</v>
      </c>
    </row>
    <row r="656" spans="1:16" ht="12.75" thickTop="1" x14ac:dyDescent="0.2"/>
    <row r="658" spans="1:14" x14ac:dyDescent="0.2">
      <c r="A658" s="114" t="s">
        <v>155</v>
      </c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</row>
    <row r="659" spans="1:14" x14ac:dyDescent="0.2">
      <c r="A659" s="60"/>
      <c r="B659" s="39" t="s">
        <v>38</v>
      </c>
      <c r="C659" s="39" t="s">
        <v>39</v>
      </c>
      <c r="D659" s="39" t="s">
        <v>40</v>
      </c>
      <c r="E659" s="39" t="s">
        <v>37</v>
      </c>
      <c r="F659" s="39" t="s">
        <v>41</v>
      </c>
      <c r="G659" s="39" t="s">
        <v>42</v>
      </c>
      <c r="H659" s="39" t="s">
        <v>50</v>
      </c>
      <c r="I659" s="39" t="s">
        <v>51</v>
      </c>
      <c r="J659" s="39" t="s">
        <v>52</v>
      </c>
      <c r="K659" s="39" t="s">
        <v>53</v>
      </c>
      <c r="L659" s="39" t="s">
        <v>55</v>
      </c>
      <c r="M659" s="39" t="s">
        <v>56</v>
      </c>
      <c r="N659" s="39" t="s">
        <v>48</v>
      </c>
    </row>
    <row r="660" spans="1:14" x14ac:dyDescent="0.2">
      <c r="A660" s="61" t="s">
        <v>43</v>
      </c>
      <c r="B660" s="40">
        <v>60991.44</v>
      </c>
      <c r="C660" s="40">
        <v>63036.71</v>
      </c>
      <c r="D660" s="40">
        <v>64993.94</v>
      </c>
      <c r="E660" s="40">
        <v>76092.67</v>
      </c>
      <c r="F660" s="40">
        <v>82666.838218410689</v>
      </c>
      <c r="G660" s="40">
        <v>60907.07</v>
      </c>
      <c r="H660" s="40">
        <v>63736.72</v>
      </c>
      <c r="I660" s="40">
        <v>63055.64</v>
      </c>
      <c r="J660" s="40">
        <v>63935.34</v>
      </c>
      <c r="K660" s="40">
        <v>65218.52</v>
      </c>
      <c r="L660" s="40">
        <v>68899.990000000005</v>
      </c>
      <c r="M660" s="40">
        <v>61317.78</v>
      </c>
      <c r="N660" s="40">
        <f>N682/N671</f>
        <v>66551.061181030062</v>
      </c>
    </row>
    <row r="661" spans="1:14" x14ac:dyDescent="0.2">
      <c r="A661" s="61" t="s">
        <v>44</v>
      </c>
      <c r="B661" s="40">
        <v>151151.49</v>
      </c>
      <c r="C661" s="40">
        <v>181903.08</v>
      </c>
      <c r="D661" s="40">
        <v>224204.79999999999</v>
      </c>
      <c r="E661" s="40">
        <v>165906.54999999999</v>
      </c>
      <c r="F661" s="40">
        <v>180872.86888872762</v>
      </c>
      <c r="G661" s="40">
        <v>183950.42</v>
      </c>
      <c r="H661" s="40">
        <v>195468.82</v>
      </c>
      <c r="I661" s="40">
        <v>191596.91</v>
      </c>
      <c r="J661" s="40">
        <v>175117.34</v>
      </c>
      <c r="K661" s="40">
        <v>158573.91</v>
      </c>
      <c r="L661" s="40">
        <v>244807.71</v>
      </c>
      <c r="M661" s="40">
        <v>248808.08</v>
      </c>
      <c r="N661" s="40">
        <f t="shared" ref="N661:N666" si="308">N683/N672</f>
        <v>187733.18819386436</v>
      </c>
    </row>
    <row r="662" spans="1:14" x14ac:dyDescent="0.2">
      <c r="A662" s="62" t="s">
        <v>45</v>
      </c>
      <c r="B662" s="41">
        <v>18651.400000000001</v>
      </c>
      <c r="C662" s="41">
        <v>19008.55</v>
      </c>
      <c r="D662" s="41">
        <v>19191.63</v>
      </c>
      <c r="E662" s="41">
        <v>19017.38</v>
      </c>
      <c r="F662" s="41">
        <v>20058.178546149677</v>
      </c>
      <c r="G662" s="41">
        <v>19285.509999999998</v>
      </c>
      <c r="H662" s="41">
        <v>19433.47</v>
      </c>
      <c r="I662" s="41">
        <v>19388.25</v>
      </c>
      <c r="J662" s="41">
        <v>19605.060000000001</v>
      </c>
      <c r="K662" s="41">
        <v>19885.04</v>
      </c>
      <c r="L662" s="41">
        <v>19925.37</v>
      </c>
      <c r="M662" s="41">
        <v>19767.8</v>
      </c>
      <c r="N662" s="41">
        <f t="shared" si="308"/>
        <v>19446.801675547329</v>
      </c>
    </row>
    <row r="663" spans="1:14" x14ac:dyDescent="0.2">
      <c r="A663" s="62" t="s">
        <v>46</v>
      </c>
      <c r="B663" s="41">
        <v>6695.22</v>
      </c>
      <c r="C663" s="41">
        <v>7202.99</v>
      </c>
      <c r="D663" s="41">
        <v>7495.44</v>
      </c>
      <c r="E663" s="41">
        <v>7071.63</v>
      </c>
      <c r="F663" s="41">
        <v>6716.7987892693254</v>
      </c>
      <c r="G663" s="41">
        <v>6594.88</v>
      </c>
      <c r="H663" s="41">
        <v>7242.91</v>
      </c>
      <c r="I663" s="41">
        <v>6951.81</v>
      </c>
      <c r="J663" s="41">
        <v>7511.9</v>
      </c>
      <c r="K663" s="41">
        <v>8386.77</v>
      </c>
      <c r="L663" s="41">
        <v>7555.01</v>
      </c>
      <c r="M663" s="41">
        <v>7626.35</v>
      </c>
      <c r="N663" s="41">
        <f t="shared" si="308"/>
        <v>7260.3056378714555</v>
      </c>
    </row>
    <row r="664" spans="1:14" x14ac:dyDescent="0.2">
      <c r="A664" s="61" t="s">
        <v>47</v>
      </c>
      <c r="B664" s="40">
        <v>177819.85</v>
      </c>
      <c r="C664" s="40">
        <v>190669.41</v>
      </c>
      <c r="D664" s="40">
        <v>200162.79</v>
      </c>
      <c r="E664" s="40">
        <v>185457.22</v>
      </c>
      <c r="F664" s="40">
        <v>177852.20369210248</v>
      </c>
      <c r="G664" s="40">
        <v>187629.31</v>
      </c>
      <c r="H664" s="40">
        <v>182282.58</v>
      </c>
      <c r="I664" s="40">
        <v>220116.98</v>
      </c>
      <c r="J664" s="40">
        <v>179642.64</v>
      </c>
      <c r="K664" s="40">
        <v>192165.15</v>
      </c>
      <c r="L664" s="40">
        <v>201263.17</v>
      </c>
      <c r="M664" s="40">
        <v>188459.71</v>
      </c>
      <c r="N664" s="40">
        <f t="shared" si="308"/>
        <v>192514.7883754347</v>
      </c>
    </row>
    <row r="665" spans="1:14" x14ac:dyDescent="0.2">
      <c r="A665" s="61" t="s">
        <v>61</v>
      </c>
      <c r="B665" s="40">
        <v>15776.59</v>
      </c>
      <c r="C665" s="40">
        <v>16244.04</v>
      </c>
      <c r="D665" s="40">
        <v>16869.82</v>
      </c>
      <c r="E665" s="40">
        <v>17340.55</v>
      </c>
      <c r="F665" s="40">
        <v>18463.358303632627</v>
      </c>
      <c r="G665" s="40">
        <v>17321.61</v>
      </c>
      <c r="H665" s="40">
        <v>16609.46</v>
      </c>
      <c r="I665" s="40">
        <v>16414</v>
      </c>
      <c r="J665" s="40">
        <v>17040.63</v>
      </c>
      <c r="K665" s="40">
        <v>17265.349999999999</v>
      </c>
      <c r="L665" s="40">
        <v>18403.650000000001</v>
      </c>
      <c r="M665" s="40">
        <v>15259.54</v>
      </c>
      <c r="N665" s="40">
        <f t="shared" si="308"/>
        <v>16972.45506031152</v>
      </c>
    </row>
    <row r="666" spans="1:14" ht="12.75" thickBot="1" x14ac:dyDescent="0.25">
      <c r="A666" s="63" t="s">
        <v>49</v>
      </c>
      <c r="B666" s="42">
        <f>B688/B677</f>
        <v>75498.930743367426</v>
      </c>
      <c r="C666" s="42">
        <f t="shared" ref="C666:M666" si="309">C688/C677</f>
        <v>80365.58474824611</v>
      </c>
      <c r="D666" s="42">
        <f t="shared" si="309"/>
        <v>82163.259743926305</v>
      </c>
      <c r="E666" s="42">
        <f t="shared" si="309"/>
        <v>83627.641586923142</v>
      </c>
      <c r="F666" s="42">
        <f t="shared" si="309"/>
        <v>83737.2005237087</v>
      </c>
      <c r="G666" s="42">
        <f t="shared" si="309"/>
        <v>81183.465055320004</v>
      </c>
      <c r="H666" s="42">
        <f t="shared" si="309"/>
        <v>78687.432359159458</v>
      </c>
      <c r="I666" s="42">
        <f t="shared" si="309"/>
        <v>104207.25424906994</v>
      </c>
      <c r="J666" s="42">
        <f t="shared" si="309"/>
        <v>79650.243223053287</v>
      </c>
      <c r="K666" s="42">
        <f t="shared" si="309"/>
        <v>81065.362823367395</v>
      </c>
      <c r="L666" s="42">
        <f t="shared" si="309"/>
        <v>95581.409456312686</v>
      </c>
      <c r="M666" s="42">
        <f t="shared" si="309"/>
        <v>78350.23131807147</v>
      </c>
      <c r="N666" s="42">
        <f t="shared" si="308"/>
        <v>84436.621276086749</v>
      </c>
    </row>
    <row r="667" spans="1:14" ht="12.75" thickTop="1" x14ac:dyDescent="0.2">
      <c r="A667" s="64" t="s">
        <v>69</v>
      </c>
      <c r="B667" s="41"/>
      <c r="C667" s="58"/>
      <c r="D667" s="41"/>
      <c r="E667" s="41"/>
      <c r="F667" s="41"/>
      <c r="G667" s="43"/>
      <c r="H667" s="43"/>
      <c r="I667" s="43"/>
      <c r="J667" s="43"/>
      <c r="M667" s="43"/>
      <c r="N667" s="44"/>
    </row>
    <row r="669" spans="1:14" x14ac:dyDescent="0.2">
      <c r="A669" s="114" t="s">
        <v>157</v>
      </c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</row>
    <row r="670" spans="1:14" x14ac:dyDescent="0.2">
      <c r="A670" s="60"/>
      <c r="B670" s="39" t="s">
        <v>38</v>
      </c>
      <c r="C670" s="39" t="s">
        <v>39</v>
      </c>
      <c r="D670" s="39" t="s">
        <v>40</v>
      </c>
      <c r="E670" s="39" t="s">
        <v>37</v>
      </c>
      <c r="F670" s="39" t="s">
        <v>41</v>
      </c>
      <c r="G670" s="39" t="s">
        <v>42</v>
      </c>
      <c r="H670" s="39" t="s">
        <v>50</v>
      </c>
      <c r="I670" s="39" t="s">
        <v>51</v>
      </c>
      <c r="J670" s="39" t="s">
        <v>52</v>
      </c>
      <c r="K670" s="39" t="s">
        <v>53</v>
      </c>
      <c r="L670" s="39" t="s">
        <v>55</v>
      </c>
      <c r="M670" s="39" t="s">
        <v>56</v>
      </c>
      <c r="N670" s="39" t="s">
        <v>48</v>
      </c>
    </row>
    <row r="671" spans="1:14" x14ac:dyDescent="0.2">
      <c r="A671" s="61" t="s">
        <v>43</v>
      </c>
      <c r="B671" s="47">
        <f>COTAS!B312</f>
        <v>144755</v>
      </c>
      <c r="C671" s="47">
        <f>COTAS!C312</f>
        <v>116653.58293979813</v>
      </c>
      <c r="D671" s="47">
        <f>COTAS!D312</f>
        <v>137484</v>
      </c>
      <c r="E671" s="47">
        <f>COTAS!E312</f>
        <v>152486</v>
      </c>
      <c r="F671" s="47">
        <f>COTAS!F312</f>
        <v>156083</v>
      </c>
      <c r="G671" s="47">
        <f>COTAS!G312</f>
        <v>141877</v>
      </c>
      <c r="H671" s="47">
        <f>COTAS!H312</f>
        <v>161590</v>
      </c>
      <c r="I671" s="47">
        <f>COTAS!I312</f>
        <v>164775</v>
      </c>
      <c r="J671" s="47">
        <f>COTAS!J312</f>
        <v>144361</v>
      </c>
      <c r="K671" s="47">
        <f>COTAS!K312</f>
        <v>134204</v>
      </c>
      <c r="L671" s="47">
        <f>COTAS!L312</f>
        <v>181177</v>
      </c>
      <c r="M671" s="47">
        <f>COTAS!M312</f>
        <v>110674</v>
      </c>
      <c r="N671" s="47">
        <f>SUM(B671:M671)</f>
        <v>1746119.582939798</v>
      </c>
    </row>
    <row r="672" spans="1:14" x14ac:dyDescent="0.2">
      <c r="A672" s="61" t="s">
        <v>44</v>
      </c>
      <c r="B672" s="47">
        <f>COTAS!B313</f>
        <v>27411</v>
      </c>
      <c r="C672" s="47">
        <f>COTAS!C313</f>
        <v>11545</v>
      </c>
      <c r="D672" s="47">
        <f>COTAS!D313</f>
        <v>17991</v>
      </c>
      <c r="E672" s="47">
        <f>COTAS!E313</f>
        <v>19370</v>
      </c>
      <c r="F672" s="47">
        <f>COTAS!F313</f>
        <v>19528</v>
      </c>
      <c r="G672" s="47">
        <f>COTAS!G313</f>
        <v>21367</v>
      </c>
      <c r="H672" s="47">
        <f>COTAS!H313</f>
        <v>16249</v>
      </c>
      <c r="I672" s="47">
        <f>COTAS!I313</f>
        <v>28108</v>
      </c>
      <c r="J672" s="47">
        <f>COTAS!J313</f>
        <v>22903</v>
      </c>
      <c r="K672" s="47">
        <f>COTAS!K313</f>
        <v>19743</v>
      </c>
      <c r="L672" s="47">
        <f>COTAS!L313</f>
        <v>17379</v>
      </c>
      <c r="M672" s="47">
        <f>COTAS!M313</f>
        <v>11296</v>
      </c>
      <c r="N672" s="47">
        <f t="shared" ref="N672:N677" si="310">SUM(B672:M672)</f>
        <v>232890</v>
      </c>
    </row>
    <row r="673" spans="1:14" x14ac:dyDescent="0.2">
      <c r="A673" s="61" t="s">
        <v>45</v>
      </c>
      <c r="B673" s="47">
        <f>COTAS!B314</f>
        <v>114845</v>
      </c>
      <c r="C673" s="47">
        <f>COTAS!C314</f>
        <v>78758</v>
      </c>
      <c r="D673" s="47">
        <f>COTAS!D314</f>
        <v>111807</v>
      </c>
      <c r="E673" s="47">
        <f>COTAS!E314</f>
        <v>116340</v>
      </c>
      <c r="F673" s="47">
        <f>COTAS!F314</f>
        <v>119133</v>
      </c>
      <c r="G673" s="47">
        <f>COTAS!G314</f>
        <v>105428</v>
      </c>
      <c r="H673" s="47">
        <f>COTAS!H314</f>
        <v>117951</v>
      </c>
      <c r="I673" s="47">
        <f>COTAS!I314</f>
        <v>114274</v>
      </c>
      <c r="J673" s="47">
        <f>COTAS!J314</f>
        <v>115945</v>
      </c>
      <c r="K673" s="47">
        <f>COTAS!K314</f>
        <v>124144</v>
      </c>
      <c r="L673" s="47">
        <f>COTAS!L314</f>
        <v>107162</v>
      </c>
      <c r="M673" s="47">
        <f>COTAS!M314</f>
        <v>102017</v>
      </c>
      <c r="N673" s="47">
        <f t="shared" si="310"/>
        <v>1327804</v>
      </c>
    </row>
    <row r="674" spans="1:14" x14ac:dyDescent="0.2">
      <c r="A674" s="61" t="s">
        <v>46</v>
      </c>
      <c r="B674" s="47">
        <f>COTAS!B316</f>
        <v>7136</v>
      </c>
      <c r="C674" s="47">
        <f>COTAS!C316</f>
        <v>2762</v>
      </c>
      <c r="D674" s="47">
        <f>COTAS!D316</f>
        <v>4805</v>
      </c>
      <c r="E674" s="47">
        <f>COTAS!E316</f>
        <v>6907</v>
      </c>
      <c r="F674" s="47">
        <f>COTAS!F316</f>
        <v>8906</v>
      </c>
      <c r="G674" s="47">
        <f>COTAS!G316</f>
        <v>11506</v>
      </c>
      <c r="H674" s="47">
        <f>COTAS!H316</f>
        <v>12654</v>
      </c>
      <c r="I674" s="47">
        <f>COTAS!I316</f>
        <v>24685</v>
      </c>
      <c r="J674" s="47">
        <f>COTAS!J316</f>
        <v>17671</v>
      </c>
      <c r="K674" s="47">
        <f>COTAS!K316</f>
        <v>10090</v>
      </c>
      <c r="L674" s="47">
        <f>COTAS!L316</f>
        <v>8126</v>
      </c>
      <c r="M674" s="47">
        <f>COTAS!M316</f>
        <v>17729</v>
      </c>
      <c r="N674" s="47">
        <f t="shared" si="310"/>
        <v>132977</v>
      </c>
    </row>
    <row r="675" spans="1:14" x14ac:dyDescent="0.2">
      <c r="A675" s="61" t="s">
        <v>47</v>
      </c>
      <c r="B675" s="47">
        <f>+COTAS!B317</f>
        <v>71227</v>
      </c>
      <c r="C675" s="47">
        <f>+COTAS!C317</f>
        <v>55253</v>
      </c>
      <c r="D675" s="47">
        <f>+COTAS!D317</f>
        <v>62879</v>
      </c>
      <c r="E675" s="47">
        <f>+COTAS!E317</f>
        <v>77033</v>
      </c>
      <c r="F675" s="47">
        <f>+COTAS!F317</f>
        <v>73381</v>
      </c>
      <c r="G675" s="47">
        <f>+COTAS!G317</f>
        <v>79556</v>
      </c>
      <c r="H675" s="47">
        <f>+COTAS!H317</f>
        <v>83857</v>
      </c>
      <c r="I675" s="47">
        <f>+COTAS!I317</f>
        <v>145064</v>
      </c>
      <c r="J675" s="47">
        <f>+COTAS!J317</f>
        <v>85991</v>
      </c>
      <c r="K675" s="47">
        <f>+COTAS!K317</f>
        <v>83130</v>
      </c>
      <c r="L675" s="47">
        <f>+COTAS!L317</f>
        <v>107551</v>
      </c>
      <c r="M675" s="47">
        <f>+COTAS!M317</f>
        <v>67805</v>
      </c>
      <c r="N675" s="47">
        <f t="shared" si="310"/>
        <v>992727</v>
      </c>
    </row>
    <row r="676" spans="1:14" x14ac:dyDescent="0.2">
      <c r="A676" s="61" t="s">
        <v>61</v>
      </c>
      <c r="B676" s="47">
        <f>+COTAS!B318</f>
        <v>4053</v>
      </c>
      <c r="C676" s="47">
        <f>+COTAS!C318</f>
        <v>3290</v>
      </c>
      <c r="D676" s="47">
        <f>+COTAS!D318</f>
        <v>3296</v>
      </c>
      <c r="E676" s="47">
        <f>+COTAS!E318</f>
        <v>3673</v>
      </c>
      <c r="F676" s="47">
        <f>+COTAS!F318</f>
        <v>5574</v>
      </c>
      <c r="G676" s="47">
        <f>+COTAS!G318</f>
        <v>6318</v>
      </c>
      <c r="H676" s="47">
        <f>+COTAS!H318</f>
        <v>4442</v>
      </c>
      <c r="I676" s="47">
        <f>+COTAS!I318</f>
        <v>4517</v>
      </c>
      <c r="J676" s="47">
        <f>+COTAS!J318</f>
        <v>4466</v>
      </c>
      <c r="K676" s="47">
        <f>+COTAS!K318</f>
        <v>4871</v>
      </c>
      <c r="L676" s="47">
        <f>+COTAS!L318</f>
        <v>3923</v>
      </c>
      <c r="M676" s="47">
        <f>+COTAS!M318</f>
        <v>4377</v>
      </c>
      <c r="N676" s="47">
        <f t="shared" si="310"/>
        <v>52800</v>
      </c>
    </row>
    <row r="677" spans="1:14" ht="12.75" thickBot="1" x14ac:dyDescent="0.25">
      <c r="A677" s="63" t="s">
        <v>48</v>
      </c>
      <c r="B677" s="49">
        <f>SUM(B671:B676)</f>
        <v>369427</v>
      </c>
      <c r="C677" s="49">
        <f t="shared" ref="C677:M677" si="311">SUM(C671:C676)</f>
        <v>268261.58293979813</v>
      </c>
      <c r="D677" s="49">
        <f t="shared" si="311"/>
        <v>338262</v>
      </c>
      <c r="E677" s="49">
        <f t="shared" si="311"/>
        <v>375809</v>
      </c>
      <c r="F677" s="49">
        <f t="shared" si="311"/>
        <v>382605</v>
      </c>
      <c r="G677" s="49">
        <f t="shared" si="311"/>
        <v>366052</v>
      </c>
      <c r="H677" s="49">
        <f t="shared" si="311"/>
        <v>396743</v>
      </c>
      <c r="I677" s="49">
        <f t="shared" si="311"/>
        <v>481423</v>
      </c>
      <c r="J677" s="49">
        <f t="shared" si="311"/>
        <v>391337</v>
      </c>
      <c r="K677" s="49">
        <f t="shared" si="311"/>
        <v>376182</v>
      </c>
      <c r="L677" s="49">
        <f t="shared" si="311"/>
        <v>425318</v>
      </c>
      <c r="M677" s="49">
        <f t="shared" si="311"/>
        <v>313898</v>
      </c>
      <c r="N677" s="49">
        <f t="shared" si="310"/>
        <v>4485317.582939798</v>
      </c>
    </row>
    <row r="678" spans="1:14" ht="12.75" thickTop="1" x14ac:dyDescent="0.2">
      <c r="A678" s="64" t="s">
        <v>69</v>
      </c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</row>
    <row r="680" spans="1:14" x14ac:dyDescent="0.2">
      <c r="A680" s="115" t="s">
        <v>159</v>
      </c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</row>
    <row r="681" spans="1:14" x14ac:dyDescent="0.2">
      <c r="A681" s="60"/>
      <c r="B681" s="39" t="s">
        <v>38</v>
      </c>
      <c r="C681" s="39" t="s">
        <v>39</v>
      </c>
      <c r="D681" s="39" t="s">
        <v>40</v>
      </c>
      <c r="E681" s="39" t="s">
        <v>37</v>
      </c>
      <c r="F681" s="39" t="s">
        <v>41</v>
      </c>
      <c r="G681" s="39" t="s">
        <v>42</v>
      </c>
      <c r="H681" s="39" t="s">
        <v>50</v>
      </c>
      <c r="I681" s="39" t="s">
        <v>51</v>
      </c>
      <c r="J681" s="39" t="s">
        <v>52</v>
      </c>
      <c r="K681" s="39" t="s">
        <v>53</v>
      </c>
      <c r="L681" s="39" t="s">
        <v>55</v>
      </c>
      <c r="M681" s="39" t="s">
        <v>56</v>
      </c>
      <c r="N681" s="39" t="s">
        <v>48</v>
      </c>
    </row>
    <row r="682" spans="1:14" x14ac:dyDescent="0.2">
      <c r="A682" s="61" t="s">
        <v>43</v>
      </c>
      <c r="B682" s="40">
        <f>B671*B660</f>
        <v>8828815897.2000008</v>
      </c>
      <c r="C682" s="40">
        <f t="shared" ref="C682:M682" si="312">C671*C660</f>
        <v>7353458078.2370024</v>
      </c>
      <c r="D682" s="40">
        <f t="shared" si="312"/>
        <v>8935626846.960001</v>
      </c>
      <c r="E682" s="40">
        <f t="shared" si="312"/>
        <v>11603066877.619999</v>
      </c>
      <c r="F682" s="40">
        <f t="shared" si="312"/>
        <v>12902888109.644196</v>
      </c>
      <c r="G682" s="40">
        <f t="shared" si="312"/>
        <v>8641312370.3899994</v>
      </c>
      <c r="H682" s="40">
        <f t="shared" si="312"/>
        <v>10299216584.799999</v>
      </c>
      <c r="I682" s="40">
        <f t="shared" si="312"/>
        <v>10389993081</v>
      </c>
      <c r="J682" s="40">
        <f t="shared" si="312"/>
        <v>9229769617.7399998</v>
      </c>
      <c r="K682" s="40">
        <f t="shared" si="312"/>
        <v>8752586258.0799999</v>
      </c>
      <c r="L682" s="40">
        <f t="shared" si="312"/>
        <v>12483093488.230001</v>
      </c>
      <c r="M682" s="40">
        <f t="shared" si="312"/>
        <v>6786283983.7200003</v>
      </c>
      <c r="N682" s="40">
        <f t="shared" ref="N682:N687" si="313">SUM(B682:M682)</f>
        <v>116206111193.6212</v>
      </c>
    </row>
    <row r="683" spans="1:14" x14ac:dyDescent="0.2">
      <c r="A683" s="61" t="s">
        <v>44</v>
      </c>
      <c r="B683" s="40">
        <f t="shared" ref="B683" si="314">B672*B661</f>
        <v>4143213492.3899999</v>
      </c>
      <c r="C683" s="40">
        <f t="shared" ref="C683:M683" si="315">C672*C661</f>
        <v>2100071058.5999999</v>
      </c>
      <c r="D683" s="40">
        <f t="shared" si="315"/>
        <v>4033668556.7999997</v>
      </c>
      <c r="E683" s="40">
        <f t="shared" si="315"/>
        <v>3213609873.5</v>
      </c>
      <c r="F683" s="40">
        <f t="shared" si="315"/>
        <v>3532085383.6590729</v>
      </c>
      <c r="G683" s="40">
        <f t="shared" si="315"/>
        <v>3930468624.1400003</v>
      </c>
      <c r="H683" s="40">
        <f t="shared" si="315"/>
        <v>3176172856.1800003</v>
      </c>
      <c r="I683" s="40">
        <f t="shared" si="315"/>
        <v>5385405946.2799997</v>
      </c>
      <c r="J683" s="40">
        <f t="shared" si="315"/>
        <v>4010712438.02</v>
      </c>
      <c r="K683" s="40">
        <f t="shared" si="315"/>
        <v>3130724705.1300001</v>
      </c>
      <c r="L683" s="40">
        <f t="shared" si="315"/>
        <v>4254513192.0899997</v>
      </c>
      <c r="M683" s="40">
        <f t="shared" si="315"/>
        <v>2810536071.6799998</v>
      </c>
      <c r="N683" s="40">
        <f t="shared" si="313"/>
        <v>43721182198.46907</v>
      </c>
    </row>
    <row r="684" spans="1:14" x14ac:dyDescent="0.2">
      <c r="A684" s="62" t="s">
        <v>45</v>
      </c>
      <c r="B684" s="41">
        <f t="shared" ref="B684" si="316">B673*B662</f>
        <v>2142020033.0000002</v>
      </c>
      <c r="C684" s="41">
        <f t="shared" ref="C684:M684" si="317">C673*C662</f>
        <v>1497075380.8999999</v>
      </c>
      <c r="D684" s="41">
        <f t="shared" si="317"/>
        <v>2145758575.4100001</v>
      </c>
      <c r="E684" s="41">
        <f t="shared" si="317"/>
        <v>2212481989.2000003</v>
      </c>
      <c r="F684" s="41">
        <f t="shared" si="317"/>
        <v>2389590984.7384496</v>
      </c>
      <c r="G684" s="41">
        <f t="shared" si="317"/>
        <v>2033232748.2799997</v>
      </c>
      <c r="H684" s="41">
        <f t="shared" si="317"/>
        <v>2292197219.9700003</v>
      </c>
      <c r="I684" s="41">
        <f t="shared" si="317"/>
        <v>2215572880.5</v>
      </c>
      <c r="J684" s="41">
        <f t="shared" si="317"/>
        <v>2273108681.7000003</v>
      </c>
      <c r="K684" s="41">
        <f t="shared" si="317"/>
        <v>2468608405.7600002</v>
      </c>
      <c r="L684" s="41">
        <f t="shared" si="317"/>
        <v>2135242499.9399998</v>
      </c>
      <c r="M684" s="41">
        <f t="shared" si="317"/>
        <v>2016651652.5999999</v>
      </c>
      <c r="N684" s="41">
        <f t="shared" si="313"/>
        <v>25821541051.998447</v>
      </c>
    </row>
    <row r="685" spans="1:14" x14ac:dyDescent="0.2">
      <c r="A685" s="62" t="s">
        <v>46</v>
      </c>
      <c r="B685" s="41">
        <f t="shared" ref="B685" si="318">B674*B663</f>
        <v>47777089.920000002</v>
      </c>
      <c r="C685" s="41">
        <f t="shared" ref="C685:M685" si="319">C674*C663</f>
        <v>19894658.379999999</v>
      </c>
      <c r="D685" s="41">
        <f t="shared" si="319"/>
        <v>36015589.199999996</v>
      </c>
      <c r="E685" s="41">
        <f t="shared" si="319"/>
        <v>48843748.410000004</v>
      </c>
      <c r="F685" s="41">
        <f t="shared" si="319"/>
        <v>59819810.017232612</v>
      </c>
      <c r="G685" s="41">
        <f t="shared" si="319"/>
        <v>75880689.280000001</v>
      </c>
      <c r="H685" s="41">
        <f t="shared" si="319"/>
        <v>91651783.140000001</v>
      </c>
      <c r="I685" s="41">
        <f t="shared" si="319"/>
        <v>171605429.85000002</v>
      </c>
      <c r="J685" s="41">
        <f t="shared" si="319"/>
        <v>132742784.89999999</v>
      </c>
      <c r="K685" s="41">
        <f t="shared" si="319"/>
        <v>84622509.299999997</v>
      </c>
      <c r="L685" s="41">
        <f t="shared" si="319"/>
        <v>61392011.260000005</v>
      </c>
      <c r="M685" s="41">
        <f t="shared" si="319"/>
        <v>135207559.15000001</v>
      </c>
      <c r="N685" s="41">
        <f t="shared" si="313"/>
        <v>965453662.8072325</v>
      </c>
    </row>
    <row r="686" spans="1:14" x14ac:dyDescent="0.2">
      <c r="A686" s="61" t="s">
        <v>47</v>
      </c>
      <c r="B686" s="40">
        <f t="shared" ref="B686" si="320">B675*B664</f>
        <v>12665574455.950001</v>
      </c>
      <c r="C686" s="40">
        <f t="shared" ref="C686:M686" si="321">C675*C664</f>
        <v>10535056910.73</v>
      </c>
      <c r="D686" s="40">
        <f t="shared" si="321"/>
        <v>12586036072.41</v>
      </c>
      <c r="E686" s="40">
        <f t="shared" si="321"/>
        <v>14286326028.26</v>
      </c>
      <c r="F686" s="40">
        <f t="shared" si="321"/>
        <v>13050972559.130173</v>
      </c>
      <c r="G686" s="40">
        <f t="shared" si="321"/>
        <v>14927037386.360001</v>
      </c>
      <c r="H686" s="40">
        <f t="shared" si="321"/>
        <v>15285670311.059999</v>
      </c>
      <c r="I686" s="40">
        <f t="shared" si="321"/>
        <v>31931049586.720001</v>
      </c>
      <c r="J686" s="40">
        <f t="shared" si="321"/>
        <v>15447650256.240002</v>
      </c>
      <c r="K686" s="40">
        <f t="shared" si="321"/>
        <v>15974688919.5</v>
      </c>
      <c r="L686" s="40">
        <f t="shared" si="321"/>
        <v>21646055196.670002</v>
      </c>
      <c r="M686" s="40">
        <f t="shared" si="321"/>
        <v>12778510636.549999</v>
      </c>
      <c r="N686" s="40">
        <f t="shared" si="313"/>
        <v>191114628319.58017</v>
      </c>
    </row>
    <row r="687" spans="1:14" x14ac:dyDescent="0.2">
      <c r="A687" s="61" t="s">
        <v>61</v>
      </c>
      <c r="B687" s="40">
        <f t="shared" ref="B687" si="322">B676*B665</f>
        <v>63942519.270000003</v>
      </c>
      <c r="C687" s="40">
        <f t="shared" ref="C687:M687" si="323">C676*C665</f>
        <v>53442891.600000001</v>
      </c>
      <c r="D687" s="40">
        <f t="shared" si="323"/>
        <v>55602926.719999999</v>
      </c>
      <c r="E687" s="40">
        <f t="shared" si="323"/>
        <v>63691840.149999999</v>
      </c>
      <c r="F687" s="40">
        <f t="shared" si="323"/>
        <v>102914759.18444826</v>
      </c>
      <c r="G687" s="40">
        <f t="shared" si="323"/>
        <v>109437931.98</v>
      </c>
      <c r="H687" s="40">
        <f t="shared" si="323"/>
        <v>73779221.319999993</v>
      </c>
      <c r="I687" s="40">
        <f t="shared" si="323"/>
        <v>74142038</v>
      </c>
      <c r="J687" s="40">
        <f t="shared" si="323"/>
        <v>76103453.579999998</v>
      </c>
      <c r="K687" s="40">
        <f t="shared" si="323"/>
        <v>84099519.849999994</v>
      </c>
      <c r="L687" s="40">
        <f t="shared" si="323"/>
        <v>72197518.950000003</v>
      </c>
      <c r="M687" s="40">
        <f t="shared" si="323"/>
        <v>66791006.580000006</v>
      </c>
      <c r="N687" s="40">
        <f t="shared" si="313"/>
        <v>896145627.18444836</v>
      </c>
    </row>
    <row r="688" spans="1:14" ht="12.75" thickBot="1" x14ac:dyDescent="0.25">
      <c r="A688" s="63" t="s">
        <v>48</v>
      </c>
      <c r="B688" s="42">
        <f>SUM(B682:B687)</f>
        <v>27891343487.73</v>
      </c>
      <c r="C688" s="42">
        <f t="shared" ref="C688" si="324">SUM(C682:C687)</f>
        <v>21558998978.446999</v>
      </c>
      <c r="D688" s="42">
        <f>SUM(D682:D687)</f>
        <v>27792708567.5</v>
      </c>
      <c r="E688" s="42">
        <f t="shared" ref="E688:N688" si="325">SUM(E682:E687)</f>
        <v>31428020357.139999</v>
      </c>
      <c r="F688" s="42">
        <f t="shared" si="325"/>
        <v>32038271606.373569</v>
      </c>
      <c r="G688" s="42">
        <f t="shared" si="325"/>
        <v>29717369750.429996</v>
      </c>
      <c r="H688" s="42">
        <f t="shared" si="325"/>
        <v>31218687976.470001</v>
      </c>
      <c r="I688" s="42">
        <f t="shared" si="325"/>
        <v>50167768962.349998</v>
      </c>
      <c r="J688" s="42">
        <f t="shared" si="325"/>
        <v>31170087232.180004</v>
      </c>
      <c r="K688" s="42">
        <f t="shared" si="325"/>
        <v>30495330317.619995</v>
      </c>
      <c r="L688" s="42">
        <f t="shared" si="325"/>
        <v>40652493907.139999</v>
      </c>
      <c r="M688" s="42">
        <f t="shared" si="325"/>
        <v>24593980910.279999</v>
      </c>
      <c r="N688" s="42">
        <f t="shared" si="325"/>
        <v>378725062053.66052</v>
      </c>
    </row>
    <row r="689" spans="1:14" ht="12.75" thickTop="1" x14ac:dyDescent="0.2">
      <c r="A689" s="64" t="s">
        <v>69</v>
      </c>
      <c r="B689" s="57"/>
      <c r="C689" s="57"/>
      <c r="I689" s="51"/>
      <c r="J689" s="51"/>
      <c r="L689" s="51"/>
    </row>
    <row r="690" spans="1:14" x14ac:dyDescent="0.2">
      <c r="A690" s="64"/>
      <c r="H690" s="52"/>
    </row>
    <row r="691" spans="1:14" x14ac:dyDescent="0.2">
      <c r="A691" s="114" t="s">
        <v>160</v>
      </c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</row>
    <row r="692" spans="1:14" x14ac:dyDescent="0.2">
      <c r="A692" s="60"/>
      <c r="B692" s="39" t="s">
        <v>38</v>
      </c>
      <c r="C692" s="39" t="s">
        <v>39</v>
      </c>
      <c r="D692" s="39" t="s">
        <v>40</v>
      </c>
      <c r="E692" s="39" t="s">
        <v>37</v>
      </c>
      <c r="F692" s="39" t="s">
        <v>41</v>
      </c>
      <c r="G692" s="39" t="s">
        <v>42</v>
      </c>
      <c r="H692" s="39" t="s">
        <v>50</v>
      </c>
      <c r="I692" s="39" t="s">
        <v>51</v>
      </c>
      <c r="J692" s="39" t="s">
        <v>52</v>
      </c>
      <c r="K692" s="39" t="s">
        <v>53</v>
      </c>
      <c r="L692" s="39" t="s">
        <v>55</v>
      </c>
      <c r="M692" s="39" t="s">
        <v>56</v>
      </c>
      <c r="N692" s="39" t="s">
        <v>48</v>
      </c>
    </row>
    <row r="693" spans="1:14" x14ac:dyDescent="0.2">
      <c r="A693" s="61" t="s">
        <v>43</v>
      </c>
      <c r="B693" s="53">
        <f>IF(B$688=0,0,B682/B$688)</f>
        <v>0.31654322786867495</v>
      </c>
      <c r="C693" s="53">
        <f>IF(C$688=0,0,C682/C$688)</f>
        <v>0.341085320593429</v>
      </c>
      <c r="D693" s="53">
        <f t="shared" ref="D693:N693" si="326">IF(D$688=0,0,D682/D$688)</f>
        <v>0.3215097522883778</v>
      </c>
      <c r="E693" s="53">
        <f t="shared" si="326"/>
        <v>0.36919496505875044</v>
      </c>
      <c r="F693" s="53">
        <f t="shared" si="326"/>
        <v>0.40273358900788347</v>
      </c>
      <c r="G693" s="53">
        <f t="shared" si="326"/>
        <v>0.29078321678401448</v>
      </c>
      <c r="H693" s="53">
        <f t="shared" si="326"/>
        <v>0.32990549098548522</v>
      </c>
      <c r="I693" s="53">
        <f t="shared" si="326"/>
        <v>0.20710494598229995</v>
      </c>
      <c r="J693" s="53">
        <f t="shared" si="326"/>
        <v>0.29610984239438326</v>
      </c>
      <c r="K693" s="53">
        <f t="shared" si="326"/>
        <v>0.28701398433526115</v>
      </c>
      <c r="L693" s="53">
        <f t="shared" si="326"/>
        <v>0.30706833181610865</v>
      </c>
      <c r="M693" s="53">
        <f t="shared" si="326"/>
        <v>0.27593271737815378</v>
      </c>
      <c r="N693" s="53">
        <f t="shared" si="326"/>
        <v>0.3068350178979079</v>
      </c>
    </row>
    <row r="694" spans="1:14" x14ac:dyDescent="0.2">
      <c r="A694" s="61" t="s">
        <v>44</v>
      </c>
      <c r="B694" s="53">
        <f t="shared" ref="B694:C698" si="327">IF(B$688=0,0,B683/B$688)</f>
        <v>0.14854836570395716</v>
      </c>
      <c r="C694" s="53">
        <f t="shared" si="327"/>
        <v>9.741041597986469E-2</v>
      </c>
      <c r="D694" s="53">
        <f t="shared" ref="D694:N694" si="328">IF(D$688=0,0,D683/D$688)</f>
        <v>0.14513405726553966</v>
      </c>
      <c r="E694" s="53">
        <f t="shared" si="328"/>
        <v>0.10225301616141767</v>
      </c>
      <c r="F694" s="53">
        <f t="shared" si="328"/>
        <v>0.11024581560000302</v>
      </c>
      <c r="G694" s="53">
        <f t="shared" si="328"/>
        <v>0.13226165899433709</v>
      </c>
      <c r="H694" s="53">
        <f t="shared" si="328"/>
        <v>0.10173947279827807</v>
      </c>
      <c r="I694" s="53">
        <f t="shared" si="328"/>
        <v>0.1073479259227503</v>
      </c>
      <c r="J694" s="53">
        <f t="shared" si="328"/>
        <v>0.12867183874542834</v>
      </c>
      <c r="K694" s="53">
        <f t="shared" si="328"/>
        <v>0.10266242970718335</v>
      </c>
      <c r="L694" s="53">
        <f t="shared" si="328"/>
        <v>0.10465565044566082</v>
      </c>
      <c r="M694" s="53">
        <f t="shared" si="328"/>
        <v>0.11427739502331762</v>
      </c>
      <c r="N694" s="53">
        <f t="shared" si="328"/>
        <v>0.11544306564077964</v>
      </c>
    </row>
    <row r="695" spans="1:14" x14ac:dyDescent="0.2">
      <c r="A695" s="107" t="s">
        <v>45</v>
      </c>
      <c r="B695" s="108">
        <f t="shared" si="327"/>
        <v>7.6798739865016577E-2</v>
      </c>
      <c r="C695" s="108">
        <f t="shared" si="327"/>
        <v>6.944085773169055E-2</v>
      </c>
      <c r="D695" s="108">
        <f t="shared" ref="D695:N695" si="329">IF(D$688=0,0,D684/D$688)</f>
        <v>7.7205809941071693E-2</v>
      </c>
      <c r="E695" s="108">
        <f t="shared" si="329"/>
        <v>7.0398388573569698E-2</v>
      </c>
      <c r="F695" s="108">
        <f t="shared" si="329"/>
        <v>7.4585514914702E-2</v>
      </c>
      <c r="G695" s="108">
        <f t="shared" si="329"/>
        <v>6.8419000919507006E-2</v>
      </c>
      <c r="H695" s="108">
        <f t="shared" si="329"/>
        <v>7.3423880647952411E-2</v>
      </c>
      <c r="I695" s="108">
        <f t="shared" si="329"/>
        <v>4.4163273080027682E-2</v>
      </c>
      <c r="J695" s="108">
        <f t="shared" si="329"/>
        <v>7.2925964716365713E-2</v>
      </c>
      <c r="K695" s="108">
        <f t="shared" si="329"/>
        <v>8.09503743703886E-2</v>
      </c>
      <c r="L695" s="108">
        <f t="shared" si="329"/>
        <v>5.2524268371269014E-2</v>
      </c>
      <c r="M695" s="108">
        <f t="shared" si="329"/>
        <v>8.1997772542673764E-2</v>
      </c>
      <c r="N695" s="108">
        <f t="shared" si="329"/>
        <v>6.8180175116955594E-2</v>
      </c>
    </row>
    <row r="696" spans="1:14" x14ac:dyDescent="0.2">
      <c r="A696" s="107" t="s">
        <v>46</v>
      </c>
      <c r="B696" s="108">
        <f t="shared" si="327"/>
        <v>1.712971981468665E-3</v>
      </c>
      <c r="C696" s="108">
        <f t="shared" si="327"/>
        <v>9.2280065507165348E-4</v>
      </c>
      <c r="D696" s="108">
        <f t="shared" ref="D696:N696" si="330">IF(D$688=0,0,D685/D$688)</f>
        <v>1.2958646730141157E-3</v>
      </c>
      <c r="E696" s="108">
        <f t="shared" si="330"/>
        <v>1.5541465181373856E-3</v>
      </c>
      <c r="F696" s="108">
        <f t="shared" si="330"/>
        <v>1.8671359913601672E-3</v>
      </c>
      <c r="G696" s="108">
        <f t="shared" si="330"/>
        <v>2.5534120252651915E-3</v>
      </c>
      <c r="H696" s="108">
        <f t="shared" si="330"/>
        <v>2.9357986860011329E-3</v>
      </c>
      <c r="I696" s="108">
        <f t="shared" si="330"/>
        <v>3.4206310824542903E-3</v>
      </c>
      <c r="J696" s="108">
        <f t="shared" si="330"/>
        <v>4.2586593971080172E-3</v>
      </c>
      <c r="K696" s="108">
        <f t="shared" si="330"/>
        <v>2.7749333559802659E-3</v>
      </c>
      <c r="L696" s="108">
        <f t="shared" si="330"/>
        <v>1.5101659298008632E-3</v>
      </c>
      <c r="M696" s="108">
        <f t="shared" si="330"/>
        <v>5.4975873829960081E-3</v>
      </c>
      <c r="N696" s="108">
        <f t="shared" si="330"/>
        <v>2.5492204227837447E-3</v>
      </c>
    </row>
    <row r="697" spans="1:14" x14ac:dyDescent="0.2">
      <c r="A697" s="61" t="s">
        <v>47</v>
      </c>
      <c r="B697" s="53">
        <f t="shared" si="327"/>
        <v>0.4541041367018358</v>
      </c>
      <c r="C697" s="53">
        <f t="shared" si="327"/>
        <v>0.4886616916333697</v>
      </c>
      <c r="D697" s="53">
        <f t="shared" ref="D697:N697" si="331">IF(D$688=0,0,D686/D$688)</f>
        <v>0.45285388582557051</v>
      </c>
      <c r="E697" s="53">
        <f t="shared" si="331"/>
        <v>0.45457288960341247</v>
      </c>
      <c r="F697" s="53">
        <f t="shared" si="331"/>
        <v>0.40735570006635013</v>
      </c>
      <c r="G697" s="53">
        <f t="shared" si="331"/>
        <v>0.50230008616910027</v>
      </c>
      <c r="H697" s="53">
        <f t="shared" si="331"/>
        <v>0.48963205380639446</v>
      </c>
      <c r="I697" s="53">
        <f t="shared" si="331"/>
        <v>0.63648534202674378</v>
      </c>
      <c r="J697" s="53">
        <f t="shared" si="331"/>
        <v>0.4955921406691427</v>
      </c>
      <c r="K697" s="53">
        <f t="shared" si="331"/>
        <v>0.52384049469600047</v>
      </c>
      <c r="L697" s="53">
        <f t="shared" si="331"/>
        <v>0.53246561566714112</v>
      </c>
      <c r="M697" s="53">
        <f t="shared" si="331"/>
        <v>0.51957878162004789</v>
      </c>
      <c r="N697" s="53">
        <f t="shared" si="331"/>
        <v>0.50462630406144515</v>
      </c>
    </row>
    <row r="698" spans="1:14" x14ac:dyDescent="0.2">
      <c r="A698" s="61" t="s">
        <v>61</v>
      </c>
      <c r="B698" s="53">
        <f t="shared" si="327"/>
        <v>2.2925578790469413E-3</v>
      </c>
      <c r="C698" s="53">
        <f t="shared" si="327"/>
        <v>2.4789134065745827E-3</v>
      </c>
      <c r="D698" s="53">
        <f t="shared" ref="D698:N698" si="332">IF(D$688=0,0,D687/D$688)</f>
        <v>2.0006300064262347E-3</v>
      </c>
      <c r="E698" s="53">
        <f t="shared" si="332"/>
        <v>2.0265940847123743E-3</v>
      </c>
      <c r="F698" s="53">
        <f t="shared" si="332"/>
        <v>3.2122444197013049E-3</v>
      </c>
      <c r="G698" s="53">
        <f t="shared" si="332"/>
        <v>3.6826251077761176E-3</v>
      </c>
      <c r="H698" s="53">
        <f t="shared" si="332"/>
        <v>2.3633030758886636E-3</v>
      </c>
      <c r="I698" s="53">
        <f t="shared" si="332"/>
        <v>1.477881905724017E-3</v>
      </c>
      <c r="J698" s="53">
        <f t="shared" si="332"/>
        <v>2.4415540775718707E-3</v>
      </c>
      <c r="K698" s="53">
        <f t="shared" si="332"/>
        <v>2.7577835351862991E-3</v>
      </c>
      <c r="L698" s="53">
        <f t="shared" si="332"/>
        <v>1.7759677700196295E-3</v>
      </c>
      <c r="M698" s="53">
        <f t="shared" si="332"/>
        <v>2.7157460528109191E-3</v>
      </c>
      <c r="N698" s="53">
        <f t="shared" si="332"/>
        <v>2.3662168601281419E-3</v>
      </c>
    </row>
    <row r="699" spans="1:14" ht="12.75" thickBot="1" x14ac:dyDescent="0.25">
      <c r="A699" s="63" t="s">
        <v>48</v>
      </c>
      <c r="B699" s="56">
        <f>SUM(B693:B698)</f>
        <v>1.0000000000000002</v>
      </c>
      <c r="C699" s="56">
        <f t="shared" ref="C699:N699" si="333">SUM(C693:C698)</f>
        <v>1.0000000000000002</v>
      </c>
      <c r="D699" s="56">
        <f t="shared" si="333"/>
        <v>1</v>
      </c>
      <c r="E699" s="56">
        <f t="shared" si="333"/>
        <v>1</v>
      </c>
      <c r="F699" s="56">
        <f t="shared" si="333"/>
        <v>1</v>
      </c>
      <c r="G699" s="56">
        <f t="shared" si="333"/>
        <v>1.0000000000000002</v>
      </c>
      <c r="H699" s="56">
        <f t="shared" si="333"/>
        <v>0.99999999999999989</v>
      </c>
      <c r="I699" s="56">
        <f t="shared" si="333"/>
        <v>1</v>
      </c>
      <c r="J699" s="56">
        <f t="shared" si="333"/>
        <v>0.99999999999999989</v>
      </c>
      <c r="K699" s="56">
        <f t="shared" si="333"/>
        <v>1.0000000000000002</v>
      </c>
      <c r="L699" s="56">
        <f t="shared" si="333"/>
        <v>1</v>
      </c>
      <c r="M699" s="56">
        <f t="shared" si="333"/>
        <v>1</v>
      </c>
      <c r="N699" s="56">
        <f t="shared" si="333"/>
        <v>1.0000000000000002</v>
      </c>
    </row>
    <row r="700" spans="1:14" ht="12.75" thickTop="1" x14ac:dyDescent="0.2"/>
    <row r="702" spans="1:14" x14ac:dyDescent="0.2">
      <c r="A702" s="114" t="s">
        <v>161</v>
      </c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</row>
    <row r="703" spans="1:14" x14ac:dyDescent="0.2">
      <c r="A703" s="60"/>
      <c r="B703" s="39" t="s">
        <v>38</v>
      </c>
      <c r="C703" s="39" t="s">
        <v>39</v>
      </c>
      <c r="D703" s="39" t="s">
        <v>40</v>
      </c>
      <c r="E703" s="39" t="s">
        <v>37</v>
      </c>
      <c r="F703" s="39" t="s">
        <v>41</v>
      </c>
      <c r="G703" s="39" t="s">
        <v>42</v>
      </c>
      <c r="H703" s="39" t="s">
        <v>50</v>
      </c>
      <c r="I703" s="39" t="s">
        <v>51</v>
      </c>
      <c r="J703" s="39" t="s">
        <v>52</v>
      </c>
      <c r="K703" s="39" t="s">
        <v>53</v>
      </c>
      <c r="L703" s="39" t="s">
        <v>55</v>
      </c>
      <c r="M703" s="39" t="s">
        <v>56</v>
      </c>
      <c r="N703" s="39" t="s">
        <v>48</v>
      </c>
    </row>
    <row r="704" spans="1:14" x14ac:dyDescent="0.2">
      <c r="A704" s="61" t="s">
        <v>43</v>
      </c>
      <c r="B704" s="40">
        <v>67822.3</v>
      </c>
      <c r="C704" s="40">
        <v>70189.820000000007</v>
      </c>
      <c r="D704" s="40">
        <v>65469.99</v>
      </c>
      <c r="E704" s="40">
        <v>69369.88</v>
      </c>
      <c r="F704" s="40">
        <v>71149.03</v>
      </c>
      <c r="G704" s="40">
        <v>70476.320000000007</v>
      </c>
      <c r="H704" s="40">
        <v>73915.649999999994</v>
      </c>
      <c r="I704" s="40">
        <v>73117.460000000006</v>
      </c>
      <c r="J704" s="40">
        <v>65041.64</v>
      </c>
      <c r="K704" s="40"/>
      <c r="L704" s="40"/>
      <c r="M704" s="40"/>
      <c r="N704" s="40">
        <f>N726/N715</f>
        <v>69455.801068185756</v>
      </c>
    </row>
    <row r="705" spans="1:14" x14ac:dyDescent="0.2">
      <c r="A705" s="61" t="s">
        <v>44</v>
      </c>
      <c r="B705" s="40">
        <v>198692.99</v>
      </c>
      <c r="C705" s="40">
        <v>236965.84</v>
      </c>
      <c r="D705" s="40">
        <v>228667.43</v>
      </c>
      <c r="E705" s="40">
        <v>219157.25</v>
      </c>
      <c r="F705" s="40">
        <v>248796.73</v>
      </c>
      <c r="G705" s="40">
        <v>225038.32</v>
      </c>
      <c r="H705" s="40">
        <v>257850.01</v>
      </c>
      <c r="I705" s="40">
        <v>401400.1</v>
      </c>
      <c r="J705" s="40">
        <v>257192.61</v>
      </c>
      <c r="K705" s="40"/>
      <c r="L705" s="40"/>
      <c r="M705" s="40"/>
      <c r="N705" s="40">
        <f t="shared" ref="N705:N710" si="334">N727/N716</f>
        <v>252116.33652196612</v>
      </c>
    </row>
    <row r="706" spans="1:14" x14ac:dyDescent="0.2">
      <c r="A706" s="62" t="s">
        <v>45</v>
      </c>
      <c r="B706" s="41">
        <v>19922.77</v>
      </c>
      <c r="C706" s="41">
        <v>20591.64</v>
      </c>
      <c r="D706" s="41">
        <v>20638.509999999998</v>
      </c>
      <c r="E706" s="41">
        <v>20774.150000000001</v>
      </c>
      <c r="F706" s="41">
        <v>20787.73</v>
      </c>
      <c r="G706" s="41">
        <v>20724.55</v>
      </c>
      <c r="H706" s="41">
        <v>24786.93</v>
      </c>
      <c r="I706" s="41">
        <v>20874.95</v>
      </c>
      <c r="J706" s="41">
        <v>21098.15</v>
      </c>
      <c r="K706" s="41"/>
      <c r="L706" s="41"/>
      <c r="M706" s="41"/>
      <c r="N706" s="41">
        <f t="shared" si="334"/>
        <v>21173.046117541242</v>
      </c>
    </row>
    <row r="707" spans="1:14" x14ac:dyDescent="0.2">
      <c r="A707" s="62" t="s">
        <v>46</v>
      </c>
      <c r="B707" s="41">
        <v>7946.55</v>
      </c>
      <c r="C707" s="41">
        <v>7909.71</v>
      </c>
      <c r="D707" s="41">
        <v>7798.87</v>
      </c>
      <c r="E707" s="41">
        <v>11830.35</v>
      </c>
      <c r="F707" s="41">
        <v>8935.19</v>
      </c>
      <c r="G707" s="41">
        <v>9772.7000000000007</v>
      </c>
      <c r="H707" s="41">
        <v>5992.67</v>
      </c>
      <c r="I707" s="41">
        <v>8080.06</v>
      </c>
      <c r="J707" s="41">
        <v>13074.96</v>
      </c>
      <c r="K707" s="41"/>
      <c r="L707" s="41"/>
      <c r="M707" s="41"/>
      <c r="N707" s="41">
        <f t="shared" si="334"/>
        <v>9020.3501515151511</v>
      </c>
    </row>
    <row r="708" spans="1:14" x14ac:dyDescent="0.2">
      <c r="A708" s="61" t="s">
        <v>47</v>
      </c>
      <c r="B708" s="40">
        <v>178275.35</v>
      </c>
      <c r="C708" s="40">
        <v>206855.42</v>
      </c>
      <c r="D708" s="40">
        <v>190221.81</v>
      </c>
      <c r="E708" s="40">
        <v>215259.87</v>
      </c>
      <c r="F708" s="40">
        <v>210327.03</v>
      </c>
      <c r="G708" s="40">
        <v>199501.64</v>
      </c>
      <c r="H708" s="40">
        <v>270122.53000000003</v>
      </c>
      <c r="I708" s="40">
        <v>197474.21</v>
      </c>
      <c r="J708" s="40">
        <v>213458.37</v>
      </c>
      <c r="K708" s="40"/>
      <c r="L708" s="40"/>
      <c r="M708" s="40"/>
      <c r="N708" s="40">
        <f t="shared" si="334"/>
        <v>209455.06221025097</v>
      </c>
    </row>
    <row r="709" spans="1:14" x14ac:dyDescent="0.2">
      <c r="A709" s="61" t="s">
        <v>61</v>
      </c>
      <c r="B709" s="40">
        <v>18690.07</v>
      </c>
      <c r="C709" s="40">
        <v>18904.09</v>
      </c>
      <c r="D709" s="40">
        <v>17981.03</v>
      </c>
      <c r="E709" s="40">
        <v>18367.509999999998</v>
      </c>
      <c r="F709" s="40">
        <v>17492.73</v>
      </c>
      <c r="G709" s="40">
        <v>17789.7</v>
      </c>
      <c r="H709" s="40">
        <v>19505.669999999998</v>
      </c>
      <c r="I709" s="40">
        <v>22008.53</v>
      </c>
      <c r="J709" s="40">
        <v>15398.63</v>
      </c>
      <c r="K709" s="40"/>
      <c r="L709" s="40"/>
      <c r="M709" s="40"/>
      <c r="N709" s="40">
        <f t="shared" si="334"/>
        <v>18436.218530712635</v>
      </c>
    </row>
    <row r="710" spans="1:14" ht="12.75" thickBot="1" x14ac:dyDescent="0.25">
      <c r="A710" s="63" t="s">
        <v>49</v>
      </c>
      <c r="B710" s="42">
        <f>B732/B721</f>
        <v>82608.523994473537</v>
      </c>
      <c r="C710" s="42">
        <f t="shared" ref="C710:M710" si="335">C732/C721</f>
        <v>90210.594470447802</v>
      </c>
      <c r="D710" s="42">
        <f t="shared" si="335"/>
        <v>85108.582151809402</v>
      </c>
      <c r="E710" s="42">
        <f t="shared" si="335"/>
        <v>94625.405134777378</v>
      </c>
      <c r="F710" s="42">
        <f t="shared" si="335"/>
        <v>97599.444884965735</v>
      </c>
      <c r="G710" s="42">
        <f t="shared" si="335"/>
        <v>92584.381444481187</v>
      </c>
      <c r="H710" s="42">
        <f t="shared" si="335"/>
        <v>112524.29594238719</v>
      </c>
      <c r="I710" s="42">
        <f t="shared" si="335"/>
        <v>99789.667461547942</v>
      </c>
      <c r="J710" s="42">
        <f t="shared" si="335"/>
        <v>105519.42358513708</v>
      </c>
      <c r="K710" s="42" t="e">
        <f t="shared" si="335"/>
        <v>#DIV/0!</v>
      </c>
      <c r="L710" s="42" t="e">
        <f t="shared" si="335"/>
        <v>#DIV/0!</v>
      </c>
      <c r="M710" s="42" t="e">
        <f t="shared" si="335"/>
        <v>#DIV/0!</v>
      </c>
      <c r="N710" s="42">
        <f t="shared" si="334"/>
        <v>95969.79861228021</v>
      </c>
    </row>
    <row r="711" spans="1:14" ht="12.75" thickTop="1" x14ac:dyDescent="0.2">
      <c r="A711" s="64" t="s">
        <v>69</v>
      </c>
      <c r="B711" s="41"/>
      <c r="C711" s="58"/>
      <c r="D711" s="41"/>
      <c r="E711" s="41"/>
      <c r="F711" s="41"/>
      <c r="G711" s="43"/>
      <c r="H711" s="43"/>
      <c r="I711" s="43"/>
      <c r="J711" s="43"/>
      <c r="M711" s="43"/>
      <c r="N711" s="44"/>
    </row>
    <row r="713" spans="1:14" x14ac:dyDescent="0.2">
      <c r="A713" s="114" t="s">
        <v>162</v>
      </c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</row>
    <row r="714" spans="1:14" x14ac:dyDescent="0.2">
      <c r="A714" s="60"/>
      <c r="B714" s="39" t="s">
        <v>38</v>
      </c>
      <c r="C714" s="39" t="s">
        <v>39</v>
      </c>
      <c r="D714" s="39" t="s">
        <v>40</v>
      </c>
      <c r="E714" s="39" t="s">
        <v>37</v>
      </c>
      <c r="F714" s="39" t="s">
        <v>41</v>
      </c>
      <c r="G714" s="39" t="s">
        <v>42</v>
      </c>
      <c r="H714" s="39" t="s">
        <v>50</v>
      </c>
      <c r="I714" s="39" t="s">
        <v>51</v>
      </c>
      <c r="J714" s="39" t="s">
        <v>52</v>
      </c>
      <c r="K714" s="39" t="s">
        <v>53</v>
      </c>
      <c r="L714" s="39" t="s">
        <v>55</v>
      </c>
      <c r="M714" s="39" t="s">
        <v>56</v>
      </c>
      <c r="N714" s="39" t="s">
        <v>48</v>
      </c>
    </row>
    <row r="715" spans="1:14" x14ac:dyDescent="0.2">
      <c r="A715" s="61" t="s">
        <v>43</v>
      </c>
      <c r="B715" s="47">
        <f>COTAS!B328</f>
        <v>170452</v>
      </c>
      <c r="C715" s="47">
        <f>COTAS!C328</f>
        <v>148175</v>
      </c>
      <c r="D715" s="47">
        <f>COTAS!D328</f>
        <v>170694</v>
      </c>
      <c r="E715" s="47">
        <f>COTAS!E328</f>
        <v>142577</v>
      </c>
      <c r="F715" s="47">
        <f>COTAS!F328</f>
        <v>182575</v>
      </c>
      <c r="G715" s="47">
        <f>COTAS!G328</f>
        <v>140954</v>
      </c>
      <c r="H715" s="47">
        <f>COTAS!H328</f>
        <v>146245</v>
      </c>
      <c r="I715" s="47">
        <f>COTAS!I328</f>
        <v>153878</v>
      </c>
      <c r="J715" s="47">
        <f>COTAS!J328</f>
        <v>182683</v>
      </c>
      <c r="K715" s="47">
        <f>COTAS!K328</f>
        <v>0</v>
      </c>
      <c r="L715" s="47">
        <f>COTAS!L328</f>
        <v>0</v>
      </c>
      <c r="M715" s="47">
        <f>COTAS!M328</f>
        <v>0</v>
      </c>
      <c r="N715" s="47">
        <f>SUM(B715:M715)</f>
        <v>1438233</v>
      </c>
    </row>
    <row r="716" spans="1:14" x14ac:dyDescent="0.2">
      <c r="A716" s="61" t="s">
        <v>44</v>
      </c>
      <c r="B716" s="47">
        <f>COTAS!B329</f>
        <v>14681</v>
      </c>
      <c r="C716" s="47">
        <f>COTAS!C329</f>
        <v>14825</v>
      </c>
      <c r="D716" s="47">
        <f>COTAS!D329</f>
        <v>15675</v>
      </c>
      <c r="E716" s="47">
        <f>COTAS!E329</f>
        <v>17349</v>
      </c>
      <c r="F716" s="47">
        <f>COTAS!F329</f>
        <v>20939</v>
      </c>
      <c r="G716" s="47">
        <f>COTAS!G329</f>
        <v>16146</v>
      </c>
      <c r="H716" s="47">
        <f>COTAS!H329</f>
        <v>18759</v>
      </c>
      <c r="I716" s="47">
        <f>COTAS!I329</f>
        <v>15051</v>
      </c>
      <c r="J716" s="47">
        <f>COTAS!J329</f>
        <v>19811</v>
      </c>
      <c r="K716" s="47">
        <f>COTAS!K329</f>
        <v>0</v>
      </c>
      <c r="L716" s="47">
        <f>COTAS!L329</f>
        <v>0</v>
      </c>
      <c r="M716" s="47">
        <f>COTAS!M329</f>
        <v>0</v>
      </c>
      <c r="N716" s="47">
        <f t="shared" ref="N716:N721" si="336">SUM(B716:M716)</f>
        <v>153236</v>
      </c>
    </row>
    <row r="717" spans="1:14" x14ac:dyDescent="0.2">
      <c r="A717" s="61" t="s">
        <v>45</v>
      </c>
      <c r="B717" s="47">
        <f>COTAS!B330</f>
        <v>120475</v>
      </c>
      <c r="C717" s="47">
        <f>COTAS!C330</f>
        <v>114437</v>
      </c>
      <c r="D717" s="47">
        <f>COTAS!D330</f>
        <v>122396</v>
      </c>
      <c r="E717" s="47">
        <f>COTAS!E330</f>
        <v>113454</v>
      </c>
      <c r="F717" s="47">
        <f>COTAS!F330</f>
        <v>120930</v>
      </c>
      <c r="G717" s="47">
        <f>COTAS!G330</f>
        <v>107893</v>
      </c>
      <c r="H717" s="47">
        <f>COTAS!H330</f>
        <v>130387</v>
      </c>
      <c r="I717" s="47">
        <f>COTAS!I330</f>
        <v>130752</v>
      </c>
      <c r="J717" s="47">
        <f>COTAS!J330</f>
        <v>125482</v>
      </c>
      <c r="K717" s="47">
        <f>COTAS!K330</f>
        <v>0</v>
      </c>
      <c r="L717" s="47">
        <f>COTAS!L330</f>
        <v>0</v>
      </c>
      <c r="M717" s="47">
        <f>COTAS!M330</f>
        <v>0</v>
      </c>
      <c r="N717" s="47">
        <f t="shared" si="336"/>
        <v>1086206</v>
      </c>
    </row>
    <row r="718" spans="1:14" x14ac:dyDescent="0.2">
      <c r="A718" s="61" t="s">
        <v>46</v>
      </c>
      <c r="B718" s="47">
        <f>COTAS!B332</f>
        <v>12301</v>
      </c>
      <c r="C718" s="47">
        <f>COTAS!C332</f>
        <v>12239</v>
      </c>
      <c r="D718" s="47">
        <f>COTAS!D332</f>
        <v>12982</v>
      </c>
      <c r="E718" s="47">
        <f>COTAS!E332</f>
        <v>9917</v>
      </c>
      <c r="F718" s="47">
        <f>COTAS!F332</f>
        <v>18225</v>
      </c>
      <c r="G718" s="47">
        <f>COTAS!G332</f>
        <v>17621</v>
      </c>
      <c r="H718" s="47">
        <f>COTAS!H332</f>
        <v>16187</v>
      </c>
      <c r="I718" s="47">
        <f>COTAS!I332</f>
        <v>14421</v>
      </c>
      <c r="J718" s="47">
        <f>COTAS!J332</f>
        <v>16193</v>
      </c>
      <c r="K718" s="47">
        <f>COTAS!K332</f>
        <v>0</v>
      </c>
      <c r="L718" s="47">
        <f>COTAS!L332</f>
        <v>0</v>
      </c>
      <c r="M718" s="47">
        <f>COTAS!M332</f>
        <v>0</v>
      </c>
      <c r="N718" s="47">
        <f t="shared" si="336"/>
        <v>130086</v>
      </c>
    </row>
    <row r="719" spans="1:14" x14ac:dyDescent="0.2">
      <c r="A719" s="61" t="s">
        <v>47</v>
      </c>
      <c r="B719" s="47">
        <f>COTAS!B333</f>
        <v>100016</v>
      </c>
      <c r="C719" s="47">
        <f>COTAS!C333</f>
        <v>86335</v>
      </c>
      <c r="D719" s="47">
        <f>COTAS!D333</f>
        <v>98322</v>
      </c>
      <c r="E719" s="47">
        <f>COTAS!E333</f>
        <v>90904</v>
      </c>
      <c r="F719" s="47">
        <f>COTAS!F333</f>
        <v>115918</v>
      </c>
      <c r="G719" s="47">
        <f>COTAS!G333</f>
        <v>99083</v>
      </c>
      <c r="H719" s="47">
        <f>COTAS!H333</f>
        <v>105314</v>
      </c>
      <c r="I719" s="47">
        <f>COTAS!I333</f>
        <v>119164</v>
      </c>
      <c r="J719" s="47">
        <f>COTAS!J333</f>
        <v>157363</v>
      </c>
      <c r="K719" s="47">
        <f>COTAS!K333</f>
        <v>0</v>
      </c>
      <c r="L719" s="47">
        <f>COTAS!L333</f>
        <v>0</v>
      </c>
      <c r="M719" s="47">
        <f>COTAS!M333</f>
        <v>0</v>
      </c>
      <c r="N719" s="47">
        <f t="shared" si="336"/>
        <v>972419</v>
      </c>
    </row>
    <row r="720" spans="1:14" x14ac:dyDescent="0.2">
      <c r="A720" s="61" t="s">
        <v>61</v>
      </c>
      <c r="B720" s="47">
        <f>COTAS!B334</f>
        <v>4406</v>
      </c>
      <c r="C720" s="47">
        <f>COTAS!C334</f>
        <v>4282</v>
      </c>
      <c r="D720" s="47">
        <f>COTAS!D334</f>
        <v>5043</v>
      </c>
      <c r="E720" s="47">
        <f>COTAS!E334</f>
        <v>4275</v>
      </c>
      <c r="F720" s="47">
        <f>COTAS!F334</f>
        <v>6231</v>
      </c>
      <c r="G720" s="47">
        <f>COTAS!G334</f>
        <v>5397</v>
      </c>
      <c r="H720" s="47">
        <f>COTAS!H334</f>
        <v>5514</v>
      </c>
      <c r="I720" s="47">
        <f>COTAS!I334</f>
        <v>5592</v>
      </c>
      <c r="J720" s="47">
        <f>COTAS!J334</f>
        <v>5609</v>
      </c>
      <c r="K720" s="47">
        <f>COTAS!K334</f>
        <v>0</v>
      </c>
      <c r="L720" s="47">
        <f>COTAS!L334</f>
        <v>0</v>
      </c>
      <c r="M720" s="47">
        <f>COTAS!M334</f>
        <v>0</v>
      </c>
      <c r="N720" s="47">
        <f t="shared" si="336"/>
        <v>46349</v>
      </c>
    </row>
    <row r="721" spans="1:14" ht="12.75" thickBot="1" x14ac:dyDescent="0.25">
      <c r="A721" s="63" t="s">
        <v>48</v>
      </c>
      <c r="B721" s="49">
        <f>SUM(B715:B720)</f>
        <v>422331</v>
      </c>
      <c r="C721" s="49">
        <f t="shared" ref="C721:M721" si="337">SUM(C715:C720)</f>
        <v>380293</v>
      </c>
      <c r="D721" s="49">
        <f t="shared" si="337"/>
        <v>425112</v>
      </c>
      <c r="E721" s="49">
        <f t="shared" si="337"/>
        <v>378476</v>
      </c>
      <c r="F721" s="49">
        <f t="shared" si="337"/>
        <v>464818</v>
      </c>
      <c r="G721" s="49">
        <f t="shared" si="337"/>
        <v>387094</v>
      </c>
      <c r="H721" s="49">
        <f t="shared" si="337"/>
        <v>422406</v>
      </c>
      <c r="I721" s="49">
        <f t="shared" si="337"/>
        <v>438858</v>
      </c>
      <c r="J721" s="49">
        <f t="shared" si="337"/>
        <v>507141</v>
      </c>
      <c r="K721" s="49">
        <f t="shared" si="337"/>
        <v>0</v>
      </c>
      <c r="L721" s="49">
        <f t="shared" si="337"/>
        <v>0</v>
      </c>
      <c r="M721" s="49">
        <f t="shared" si="337"/>
        <v>0</v>
      </c>
      <c r="N721" s="49">
        <f t="shared" si="336"/>
        <v>3826529</v>
      </c>
    </row>
    <row r="722" spans="1:14" ht="12.75" thickTop="1" x14ac:dyDescent="0.2">
      <c r="A722" s="64" t="s">
        <v>69</v>
      </c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</row>
    <row r="724" spans="1:14" x14ac:dyDescent="0.2">
      <c r="A724" s="115" t="s">
        <v>163</v>
      </c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</row>
    <row r="725" spans="1:14" x14ac:dyDescent="0.2">
      <c r="A725" s="60"/>
      <c r="B725" s="39" t="s">
        <v>38</v>
      </c>
      <c r="C725" s="39" t="s">
        <v>39</v>
      </c>
      <c r="D725" s="39" t="s">
        <v>40</v>
      </c>
      <c r="E725" s="39" t="s">
        <v>37</v>
      </c>
      <c r="F725" s="39" t="s">
        <v>41</v>
      </c>
      <c r="G725" s="39" t="s">
        <v>42</v>
      </c>
      <c r="H725" s="39" t="s">
        <v>50</v>
      </c>
      <c r="I725" s="39" t="s">
        <v>51</v>
      </c>
      <c r="J725" s="39" t="s">
        <v>52</v>
      </c>
      <c r="K725" s="39" t="s">
        <v>53</v>
      </c>
      <c r="L725" s="39" t="s">
        <v>55</v>
      </c>
      <c r="M725" s="39" t="s">
        <v>56</v>
      </c>
      <c r="N725" s="39" t="s">
        <v>48</v>
      </c>
    </row>
    <row r="726" spans="1:14" x14ac:dyDescent="0.2">
      <c r="A726" s="61" t="s">
        <v>43</v>
      </c>
      <c r="B726" s="40">
        <f>B715*B704</f>
        <v>11560446679.6</v>
      </c>
      <c r="C726" s="40">
        <f t="shared" ref="C726:M726" si="338">C715*C704</f>
        <v>10400376578.500002</v>
      </c>
      <c r="D726" s="40">
        <f t="shared" si="338"/>
        <v>11175334473.059999</v>
      </c>
      <c r="E726" s="40">
        <f t="shared" si="338"/>
        <v>9890549380.7600002</v>
      </c>
      <c r="F726" s="40">
        <f t="shared" si="338"/>
        <v>12990034152.25</v>
      </c>
      <c r="G726" s="40">
        <f t="shared" si="338"/>
        <v>9933919209.2800007</v>
      </c>
      <c r="H726" s="40">
        <f t="shared" si="338"/>
        <v>10809794234.25</v>
      </c>
      <c r="I726" s="40">
        <f t="shared" si="338"/>
        <v>11251168509.880001</v>
      </c>
      <c r="J726" s="40">
        <f t="shared" si="338"/>
        <v>11882001920.120001</v>
      </c>
      <c r="K726" s="40">
        <f t="shared" si="338"/>
        <v>0</v>
      </c>
      <c r="L726" s="40">
        <f t="shared" si="338"/>
        <v>0</v>
      </c>
      <c r="M726" s="40">
        <f t="shared" si="338"/>
        <v>0</v>
      </c>
      <c r="N726" s="40">
        <f t="shared" ref="N726:N731" si="339">SUM(B726:M726)</f>
        <v>99893625137.700012</v>
      </c>
    </row>
    <row r="727" spans="1:14" x14ac:dyDescent="0.2">
      <c r="A727" s="61" t="s">
        <v>44</v>
      </c>
      <c r="B727" s="40">
        <f t="shared" ref="B727:M731" si="340">B716*B705</f>
        <v>2917011786.1900001</v>
      </c>
      <c r="C727" s="40">
        <f t="shared" si="340"/>
        <v>3513018578</v>
      </c>
      <c r="D727" s="40">
        <f t="shared" si="340"/>
        <v>3584361965.25</v>
      </c>
      <c r="E727" s="40">
        <f t="shared" si="340"/>
        <v>3802159130.25</v>
      </c>
      <c r="F727" s="40">
        <f t="shared" si="340"/>
        <v>5209554729.4700003</v>
      </c>
      <c r="G727" s="40">
        <f t="shared" si="340"/>
        <v>3633468714.7200003</v>
      </c>
      <c r="H727" s="40">
        <f t="shared" si="340"/>
        <v>4837008337.5900002</v>
      </c>
      <c r="I727" s="40">
        <f t="shared" si="340"/>
        <v>6041472905.0999994</v>
      </c>
      <c r="J727" s="40">
        <f t="shared" si="340"/>
        <v>5095242796.71</v>
      </c>
      <c r="K727" s="40">
        <f t="shared" si="340"/>
        <v>0</v>
      </c>
      <c r="L727" s="40">
        <f t="shared" si="340"/>
        <v>0</v>
      </c>
      <c r="M727" s="40">
        <f t="shared" si="340"/>
        <v>0</v>
      </c>
      <c r="N727" s="40">
        <f t="shared" si="339"/>
        <v>38633298943.279999</v>
      </c>
    </row>
    <row r="728" spans="1:14" x14ac:dyDescent="0.2">
      <c r="A728" s="62" t="s">
        <v>45</v>
      </c>
      <c r="B728" s="41">
        <f t="shared" si="340"/>
        <v>2400195715.75</v>
      </c>
      <c r="C728" s="41">
        <f t="shared" si="340"/>
        <v>2356445506.6799998</v>
      </c>
      <c r="D728" s="41">
        <f t="shared" si="340"/>
        <v>2526071069.96</v>
      </c>
      <c r="E728" s="41">
        <f t="shared" si="340"/>
        <v>2356910414.1000004</v>
      </c>
      <c r="F728" s="41">
        <f t="shared" si="340"/>
        <v>2513860188.9000001</v>
      </c>
      <c r="G728" s="41">
        <f t="shared" si="340"/>
        <v>2236033873.1500001</v>
      </c>
      <c r="H728" s="41">
        <f t="shared" si="340"/>
        <v>3231893441.9099998</v>
      </c>
      <c r="I728" s="41">
        <f t="shared" si="340"/>
        <v>2729441462.4000001</v>
      </c>
      <c r="J728" s="41">
        <f t="shared" si="340"/>
        <v>2647438058.3000002</v>
      </c>
      <c r="K728" s="41">
        <f t="shared" si="340"/>
        <v>0</v>
      </c>
      <c r="L728" s="41">
        <f t="shared" si="340"/>
        <v>0</v>
      </c>
      <c r="M728" s="41">
        <f t="shared" si="340"/>
        <v>0</v>
      </c>
      <c r="N728" s="41">
        <f t="shared" si="339"/>
        <v>22998289731.150002</v>
      </c>
    </row>
    <row r="729" spans="1:14" x14ac:dyDescent="0.2">
      <c r="A729" s="62" t="s">
        <v>46</v>
      </c>
      <c r="B729" s="41">
        <f t="shared" si="340"/>
        <v>97750511.549999997</v>
      </c>
      <c r="C729" s="41">
        <f t="shared" si="340"/>
        <v>96806940.689999998</v>
      </c>
      <c r="D729" s="41">
        <f t="shared" si="340"/>
        <v>101244930.34</v>
      </c>
      <c r="E729" s="41">
        <f t="shared" si="340"/>
        <v>117321580.95</v>
      </c>
      <c r="F729" s="41">
        <f t="shared" si="340"/>
        <v>162843837.75</v>
      </c>
      <c r="G729" s="41">
        <f t="shared" si="340"/>
        <v>172204746.70000002</v>
      </c>
      <c r="H729" s="41">
        <f t="shared" si="340"/>
        <v>97003349.290000007</v>
      </c>
      <c r="I729" s="41">
        <f t="shared" si="340"/>
        <v>116522545.26000001</v>
      </c>
      <c r="J729" s="41">
        <f t="shared" si="340"/>
        <v>211722827.27999997</v>
      </c>
      <c r="K729" s="41">
        <f t="shared" si="340"/>
        <v>0</v>
      </c>
      <c r="L729" s="41">
        <f t="shared" si="340"/>
        <v>0</v>
      </c>
      <c r="M729" s="41">
        <f t="shared" si="340"/>
        <v>0</v>
      </c>
      <c r="N729" s="41">
        <f t="shared" si="339"/>
        <v>1173421269.8099999</v>
      </c>
    </row>
    <row r="730" spans="1:14" x14ac:dyDescent="0.2">
      <c r="A730" s="61" t="s">
        <v>47</v>
      </c>
      <c r="B730" s="40">
        <f t="shared" si="340"/>
        <v>17830387405.600002</v>
      </c>
      <c r="C730" s="40">
        <f t="shared" si="340"/>
        <v>17858862685.700001</v>
      </c>
      <c r="D730" s="40">
        <f t="shared" si="340"/>
        <v>18702988802.82</v>
      </c>
      <c r="E730" s="40">
        <f t="shared" si="340"/>
        <v>19567983222.48</v>
      </c>
      <c r="F730" s="40">
        <f t="shared" si="340"/>
        <v>24380688663.540001</v>
      </c>
      <c r="G730" s="40">
        <f t="shared" si="340"/>
        <v>19767220996.120003</v>
      </c>
      <c r="H730" s="40">
        <f t="shared" si="340"/>
        <v>28447684124.420002</v>
      </c>
      <c r="I730" s="40">
        <f t="shared" si="340"/>
        <v>23531816760.439999</v>
      </c>
      <c r="J730" s="40">
        <f t="shared" si="340"/>
        <v>33590449478.309998</v>
      </c>
      <c r="K730" s="40">
        <f t="shared" si="340"/>
        <v>0</v>
      </c>
      <c r="L730" s="40">
        <f t="shared" si="340"/>
        <v>0</v>
      </c>
      <c r="M730" s="40">
        <f t="shared" si="340"/>
        <v>0</v>
      </c>
      <c r="N730" s="40">
        <f t="shared" si="339"/>
        <v>203678082139.43002</v>
      </c>
    </row>
    <row r="731" spans="1:14" x14ac:dyDescent="0.2">
      <c r="A731" s="61" t="s">
        <v>61</v>
      </c>
      <c r="B731" s="40">
        <f t="shared" si="340"/>
        <v>82348448.420000002</v>
      </c>
      <c r="C731" s="40">
        <f t="shared" si="340"/>
        <v>80947313.379999995</v>
      </c>
      <c r="D731" s="40">
        <f t="shared" si="340"/>
        <v>90678334.289999992</v>
      </c>
      <c r="E731" s="40">
        <f t="shared" si="340"/>
        <v>78521105.25</v>
      </c>
      <c r="F731" s="40">
        <f t="shared" si="340"/>
        <v>108997200.63</v>
      </c>
      <c r="G731" s="40">
        <f t="shared" si="340"/>
        <v>96011010.900000006</v>
      </c>
      <c r="H731" s="40">
        <f t="shared" si="340"/>
        <v>107554264.38</v>
      </c>
      <c r="I731" s="40">
        <f t="shared" si="340"/>
        <v>123071699.75999999</v>
      </c>
      <c r="J731" s="40">
        <f t="shared" si="340"/>
        <v>86370915.670000002</v>
      </c>
      <c r="K731" s="40">
        <f t="shared" si="340"/>
        <v>0</v>
      </c>
      <c r="L731" s="40">
        <f t="shared" si="340"/>
        <v>0</v>
      </c>
      <c r="M731" s="40">
        <f t="shared" si="340"/>
        <v>0</v>
      </c>
      <c r="N731" s="40">
        <f t="shared" si="339"/>
        <v>854500292.67999995</v>
      </c>
    </row>
    <row r="732" spans="1:14" ht="12.75" thickBot="1" x14ac:dyDescent="0.25">
      <c r="A732" s="63" t="s">
        <v>48</v>
      </c>
      <c r="B732" s="42">
        <f>SUM(B726:B731)</f>
        <v>34888140547.110001</v>
      </c>
      <c r="C732" s="42">
        <f t="shared" ref="C732" si="341">SUM(C726:C731)</f>
        <v>34306457602.950005</v>
      </c>
      <c r="D732" s="42">
        <f>SUM(D726:D731)</f>
        <v>36180679575.720001</v>
      </c>
      <c r="E732" s="42">
        <f t="shared" ref="E732:N732" si="342">SUM(E726:E731)</f>
        <v>35813444833.790001</v>
      </c>
      <c r="F732" s="42">
        <f t="shared" si="342"/>
        <v>45365978772.540001</v>
      </c>
      <c r="G732" s="42">
        <f t="shared" si="342"/>
        <v>35838858550.870003</v>
      </c>
      <c r="H732" s="42">
        <f t="shared" si="342"/>
        <v>47530937751.840004</v>
      </c>
      <c r="I732" s="42">
        <f t="shared" si="342"/>
        <v>43793493882.840004</v>
      </c>
      <c r="J732" s="42">
        <f t="shared" si="342"/>
        <v>53513225996.389999</v>
      </c>
      <c r="K732" s="42">
        <f t="shared" si="342"/>
        <v>0</v>
      </c>
      <c r="L732" s="42">
        <f t="shared" si="342"/>
        <v>0</v>
      </c>
      <c r="M732" s="42">
        <f t="shared" si="342"/>
        <v>0</v>
      </c>
      <c r="N732" s="42">
        <f t="shared" si="342"/>
        <v>367231217514.04999</v>
      </c>
    </row>
    <row r="733" spans="1:14" ht="12.75" thickTop="1" x14ac:dyDescent="0.2">
      <c r="A733" s="64" t="s">
        <v>69</v>
      </c>
      <c r="B733" s="57"/>
      <c r="C733" s="57"/>
      <c r="I733" s="51"/>
      <c r="J733" s="51"/>
      <c r="L733" s="51"/>
    </row>
    <row r="734" spans="1:14" x14ac:dyDescent="0.2">
      <c r="A734" s="64"/>
      <c r="H734" s="52"/>
    </row>
    <row r="735" spans="1:14" x14ac:dyDescent="0.2">
      <c r="A735" s="114" t="s">
        <v>164</v>
      </c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</row>
    <row r="736" spans="1:14" x14ac:dyDescent="0.2">
      <c r="A736" s="60"/>
      <c r="B736" s="39" t="s">
        <v>38</v>
      </c>
      <c r="C736" s="39" t="s">
        <v>39</v>
      </c>
      <c r="D736" s="39" t="s">
        <v>40</v>
      </c>
      <c r="E736" s="39" t="s">
        <v>37</v>
      </c>
      <c r="F736" s="39" t="s">
        <v>41</v>
      </c>
      <c r="G736" s="39" t="s">
        <v>42</v>
      </c>
      <c r="H736" s="39" t="s">
        <v>50</v>
      </c>
      <c r="I736" s="39" t="s">
        <v>51</v>
      </c>
      <c r="J736" s="39" t="s">
        <v>52</v>
      </c>
      <c r="K736" s="39" t="s">
        <v>53</v>
      </c>
      <c r="L736" s="39" t="s">
        <v>55</v>
      </c>
      <c r="M736" s="39" t="s">
        <v>56</v>
      </c>
      <c r="N736" s="39" t="s">
        <v>48</v>
      </c>
    </row>
    <row r="737" spans="1:14" x14ac:dyDescent="0.2">
      <c r="A737" s="61" t="s">
        <v>43</v>
      </c>
      <c r="B737" s="53">
        <f>IF(B$732=0,0,B726/B$732)</f>
        <v>0.33135748991809261</v>
      </c>
      <c r="C737" s="53">
        <f t="shared" ref="C737:N737" si="343">IF(C$732=0,0,C726/C$732)</f>
        <v>0.30316090045990862</v>
      </c>
      <c r="D737" s="53">
        <f t="shared" si="343"/>
        <v>0.30887574816476088</v>
      </c>
      <c r="E737" s="53">
        <f t="shared" si="343"/>
        <v>0.2761686128397306</v>
      </c>
      <c r="F737" s="53">
        <f t="shared" si="343"/>
        <v>0.28633867280546493</v>
      </c>
      <c r="G737" s="53">
        <f t="shared" si="343"/>
        <v>0.27718291293177499</v>
      </c>
      <c r="H737" s="53">
        <f t="shared" si="343"/>
        <v>0.22742648778966146</v>
      </c>
      <c r="I737" s="53">
        <f t="shared" si="343"/>
        <v>0.25691415578716015</v>
      </c>
      <c r="J737" s="53">
        <f t="shared" si="343"/>
        <v>0.22203860258623839</v>
      </c>
      <c r="K737" s="53">
        <f t="shared" si="343"/>
        <v>0</v>
      </c>
      <c r="L737" s="53">
        <f t="shared" si="343"/>
        <v>0</v>
      </c>
      <c r="M737" s="53">
        <f t="shared" si="343"/>
        <v>0</v>
      </c>
      <c r="N737" s="53">
        <f t="shared" si="343"/>
        <v>0.2720183371498861</v>
      </c>
    </row>
    <row r="738" spans="1:14" x14ac:dyDescent="0.2">
      <c r="A738" s="61" t="s">
        <v>44</v>
      </c>
      <c r="B738" s="53">
        <f t="shared" ref="B738:N742" si="344">IF(B$732=0,0,B727/B$732)</f>
        <v>8.3610411459192374E-2</v>
      </c>
      <c r="C738" s="53">
        <f t="shared" si="344"/>
        <v>0.10240108782603997</v>
      </c>
      <c r="D738" s="53">
        <f t="shared" si="344"/>
        <v>9.9068398031290181E-2</v>
      </c>
      <c r="E738" s="53">
        <f t="shared" si="344"/>
        <v>0.10616569134568873</v>
      </c>
      <c r="F738" s="53">
        <f t="shared" si="344"/>
        <v>0.11483395421908853</v>
      </c>
      <c r="G738" s="53">
        <f t="shared" si="344"/>
        <v>0.1013834943867596</v>
      </c>
      <c r="H738" s="53">
        <f t="shared" si="344"/>
        <v>0.10176547247698162</v>
      </c>
      <c r="I738" s="53">
        <f t="shared" si="344"/>
        <v>0.13795366319167524</v>
      </c>
      <c r="J738" s="53">
        <f t="shared" si="344"/>
        <v>9.5214644638574486E-2</v>
      </c>
      <c r="K738" s="53">
        <f t="shared" si="344"/>
        <v>0</v>
      </c>
      <c r="L738" s="53">
        <f t="shared" si="344"/>
        <v>0</v>
      </c>
      <c r="M738" s="53">
        <f t="shared" si="344"/>
        <v>0</v>
      </c>
      <c r="N738" s="53">
        <f t="shared" si="344"/>
        <v>0.10520156539197792</v>
      </c>
    </row>
    <row r="739" spans="1:14" x14ac:dyDescent="0.2">
      <c r="A739" s="107" t="s">
        <v>45</v>
      </c>
      <c r="B739" s="53">
        <f t="shared" si="344"/>
        <v>6.8796894248605148E-2</v>
      </c>
      <c r="C739" s="53">
        <f t="shared" si="344"/>
        <v>6.8688103387199315E-2</v>
      </c>
      <c r="D739" s="53">
        <f t="shared" si="344"/>
        <v>6.9818231707709177E-2</v>
      </c>
      <c r="E739" s="53">
        <f t="shared" si="344"/>
        <v>6.581077092802462E-2</v>
      </c>
      <c r="F739" s="53">
        <f t="shared" si="344"/>
        <v>5.5412894352047756E-2</v>
      </c>
      <c r="G739" s="53">
        <f t="shared" si="344"/>
        <v>6.2391325046699052E-2</v>
      </c>
      <c r="H739" s="53">
        <f t="shared" si="344"/>
        <v>6.7995574982841311E-2</v>
      </c>
      <c r="I739" s="53">
        <f t="shared" si="344"/>
        <v>6.2325273012060395E-2</v>
      </c>
      <c r="J739" s="53">
        <f t="shared" si="344"/>
        <v>4.9472593158158627E-2</v>
      </c>
      <c r="K739" s="53">
        <f t="shared" si="344"/>
        <v>0</v>
      </c>
      <c r="L739" s="53">
        <f t="shared" si="344"/>
        <v>0</v>
      </c>
      <c r="M739" s="53">
        <f t="shared" si="344"/>
        <v>0</v>
      </c>
      <c r="N739" s="53">
        <f t="shared" si="344"/>
        <v>6.2626183816385669E-2</v>
      </c>
    </row>
    <row r="740" spans="1:14" x14ac:dyDescent="0.2">
      <c r="A740" s="107" t="s">
        <v>46</v>
      </c>
      <c r="B740" s="53">
        <f t="shared" si="344"/>
        <v>2.8018263517944142E-3</v>
      </c>
      <c r="C740" s="53">
        <f t="shared" si="344"/>
        <v>2.8218285259995948E-3</v>
      </c>
      <c r="D740" s="53">
        <f t="shared" si="344"/>
        <v>2.7983147781431689E-3</v>
      </c>
      <c r="E740" s="53">
        <f t="shared" si="344"/>
        <v>3.275908851954589E-3</v>
      </c>
      <c r="F740" s="53">
        <f t="shared" si="344"/>
        <v>3.5895585669270137E-3</v>
      </c>
      <c r="G740" s="53">
        <f t="shared" si="344"/>
        <v>4.8049729724391485E-3</v>
      </c>
      <c r="H740" s="53">
        <f t="shared" si="344"/>
        <v>2.0408465281382933E-3</v>
      </c>
      <c r="I740" s="53">
        <f t="shared" si="344"/>
        <v>2.660727311954849E-3</v>
      </c>
      <c r="J740" s="53">
        <f t="shared" si="344"/>
        <v>3.9564579286302569E-3</v>
      </c>
      <c r="K740" s="53">
        <f t="shared" si="344"/>
        <v>0</v>
      </c>
      <c r="L740" s="53">
        <f t="shared" si="344"/>
        <v>0</v>
      </c>
      <c r="M740" s="53">
        <f t="shared" si="344"/>
        <v>0</v>
      </c>
      <c r="N740" s="53">
        <f t="shared" si="344"/>
        <v>3.1953200431962345E-3</v>
      </c>
    </row>
    <row r="741" spans="1:14" x14ac:dyDescent="0.2">
      <c r="A741" s="61" t="s">
        <v>47</v>
      </c>
      <c r="B741" s="53">
        <f t="shared" si="344"/>
        <v>0.51107302154791978</v>
      </c>
      <c r="C741" s="53">
        <f t="shared" si="344"/>
        <v>0.52056854404473174</v>
      </c>
      <c r="D741" s="53">
        <f t="shared" si="344"/>
        <v>0.51693304332987522</v>
      </c>
      <c r="E741" s="53">
        <f t="shared" si="344"/>
        <v>0.54638651247582859</v>
      </c>
      <c r="F741" s="53">
        <f t="shared" si="344"/>
        <v>0.53742230021713133</v>
      </c>
      <c r="G741" s="53">
        <f t="shared" si="344"/>
        <v>0.55155833068908233</v>
      </c>
      <c r="H741" s="53">
        <f t="shared" si="344"/>
        <v>0.59850879174625049</v>
      </c>
      <c r="I741" s="53">
        <f t="shared" si="344"/>
        <v>0.53733590709602375</v>
      </c>
      <c r="J741" s="53">
        <f t="shared" si="344"/>
        <v>0.62770369105716051</v>
      </c>
      <c r="K741" s="53">
        <f t="shared" si="344"/>
        <v>0</v>
      </c>
      <c r="L741" s="53">
        <f t="shared" si="344"/>
        <v>0</v>
      </c>
      <c r="M741" s="53">
        <f t="shared" si="344"/>
        <v>0</v>
      </c>
      <c r="N741" s="53">
        <f t="shared" si="344"/>
        <v>0.55463172090384028</v>
      </c>
    </row>
    <row r="742" spans="1:14" x14ac:dyDescent="0.2">
      <c r="A742" s="61" t="s">
        <v>61</v>
      </c>
      <c r="B742" s="53">
        <f t="shared" si="344"/>
        <v>2.3603564743957506E-3</v>
      </c>
      <c r="C742" s="53">
        <f t="shared" si="344"/>
        <v>2.359535756120718E-3</v>
      </c>
      <c r="D742" s="53">
        <f t="shared" si="344"/>
        <v>2.5062639882212738E-3</v>
      </c>
      <c r="E742" s="53">
        <f t="shared" si="344"/>
        <v>2.192503558772858E-3</v>
      </c>
      <c r="F742" s="53">
        <f t="shared" si="344"/>
        <v>2.4026198393403988E-3</v>
      </c>
      <c r="G742" s="53">
        <f t="shared" si="344"/>
        <v>2.6789639732448817E-3</v>
      </c>
      <c r="H742" s="53">
        <f t="shared" si="344"/>
        <v>2.2628264761268336E-3</v>
      </c>
      <c r="I742" s="53">
        <f t="shared" si="344"/>
        <v>2.8102736011255836E-3</v>
      </c>
      <c r="J742" s="53">
        <f t="shared" si="344"/>
        <v>1.6140106312377165E-3</v>
      </c>
      <c r="K742" s="53">
        <f t="shared" si="344"/>
        <v>0</v>
      </c>
      <c r="L742" s="53">
        <f t="shared" si="344"/>
        <v>0</v>
      </c>
      <c r="M742" s="53">
        <f t="shared" si="344"/>
        <v>0</v>
      </c>
      <c r="N742" s="53">
        <f t="shared" si="344"/>
        <v>2.3268726947139437E-3</v>
      </c>
    </row>
    <row r="743" spans="1:14" ht="12.75" thickBot="1" x14ac:dyDescent="0.25">
      <c r="A743" s="63" t="s">
        <v>48</v>
      </c>
      <c r="B743" s="56">
        <f>SUM(B737:B742)</f>
        <v>1</v>
      </c>
      <c r="C743" s="56">
        <f t="shared" ref="C743:N743" si="345">SUM(C737:C742)</f>
        <v>0.99999999999999989</v>
      </c>
      <c r="D743" s="56">
        <f t="shared" si="345"/>
        <v>0.99999999999999989</v>
      </c>
      <c r="E743" s="56">
        <f t="shared" si="345"/>
        <v>1</v>
      </c>
      <c r="F743" s="56">
        <f t="shared" si="345"/>
        <v>1</v>
      </c>
      <c r="G743" s="56">
        <f t="shared" si="345"/>
        <v>0.99999999999999989</v>
      </c>
      <c r="H743" s="56">
        <f t="shared" si="345"/>
        <v>1</v>
      </c>
      <c r="I743" s="56">
        <f t="shared" si="345"/>
        <v>0.99999999999999989</v>
      </c>
      <c r="J743" s="56">
        <f t="shared" si="345"/>
        <v>0.99999999999999989</v>
      </c>
      <c r="K743" s="56">
        <f t="shared" si="345"/>
        <v>0</v>
      </c>
      <c r="L743" s="56">
        <f t="shared" si="345"/>
        <v>0</v>
      </c>
      <c r="M743" s="56">
        <f t="shared" si="345"/>
        <v>0</v>
      </c>
      <c r="N743" s="56">
        <f t="shared" si="345"/>
        <v>1</v>
      </c>
    </row>
    <row r="744" spans="1:14" ht="12.75" thickTop="1" x14ac:dyDescent="0.2"/>
  </sheetData>
  <mergeCells count="68">
    <mergeCell ref="A702:N702"/>
    <mergeCell ref="A713:N713"/>
    <mergeCell ref="A724:N724"/>
    <mergeCell ref="A735:N735"/>
    <mergeCell ref="A526:N526"/>
    <mergeCell ref="A537:N537"/>
    <mergeCell ref="A548:N548"/>
    <mergeCell ref="A559:N559"/>
    <mergeCell ref="A570:N570"/>
    <mergeCell ref="A581:N581"/>
    <mergeCell ref="A592:N592"/>
    <mergeCell ref="A603:N603"/>
    <mergeCell ref="A658:N658"/>
    <mergeCell ref="A669:N669"/>
    <mergeCell ref="A680:N680"/>
    <mergeCell ref="A691:N691"/>
    <mergeCell ref="A425:N425"/>
    <mergeCell ref="A482:N482"/>
    <mergeCell ref="A493:N493"/>
    <mergeCell ref="A504:N504"/>
    <mergeCell ref="A515:N515"/>
    <mergeCell ref="A252:N252"/>
    <mergeCell ref="A133:N133"/>
    <mergeCell ref="A144:N144"/>
    <mergeCell ref="A198:N198"/>
    <mergeCell ref="A348:N348"/>
    <mergeCell ref="A284:N284"/>
    <mergeCell ref="A295:N295"/>
    <mergeCell ref="A305:N305"/>
    <mergeCell ref="A316:N316"/>
    <mergeCell ref="A209:N209"/>
    <mergeCell ref="A219:N219"/>
    <mergeCell ref="A230:N230"/>
    <mergeCell ref="A262:N262"/>
    <mergeCell ref="A273:N273"/>
    <mergeCell ref="A241:N241"/>
    <mergeCell ref="A100:N100"/>
    <mergeCell ref="A23:N23"/>
    <mergeCell ref="A34:N34"/>
    <mergeCell ref="A56:N56"/>
    <mergeCell ref="A45:N45"/>
    <mergeCell ref="A1:N1"/>
    <mergeCell ref="A12:N12"/>
    <mergeCell ref="A67:N67"/>
    <mergeCell ref="A78:N78"/>
    <mergeCell ref="A89:N89"/>
    <mergeCell ref="A111:N111"/>
    <mergeCell ref="A122:N122"/>
    <mergeCell ref="A176:N176"/>
    <mergeCell ref="A187:N187"/>
    <mergeCell ref="A155:N155"/>
    <mergeCell ref="A166:N166"/>
    <mergeCell ref="A614:N614"/>
    <mergeCell ref="A625:N625"/>
    <mergeCell ref="A636:N636"/>
    <mergeCell ref="A647:N647"/>
    <mergeCell ref="A327:N327"/>
    <mergeCell ref="A338:N338"/>
    <mergeCell ref="A403:N403"/>
    <mergeCell ref="A359:N359"/>
    <mergeCell ref="A370:N370"/>
    <mergeCell ref="A381:N381"/>
    <mergeCell ref="A392:N392"/>
    <mergeCell ref="A414:N414"/>
    <mergeCell ref="A437:N437"/>
    <mergeCell ref="A448:N448"/>
    <mergeCell ref="A459:N459"/>
    <mergeCell ref="A470:N470"/>
  </mergeCells>
  <phoneticPr fontId="0" type="noConversion"/>
  <pageMargins left="0.23622047244094491" right="0.15748031496062992" top="0.43307086614173229" bottom="0.74803149606299213" header="0.31496062992125984" footer="0.31496062992125984"/>
  <pageSetup paperSize="9" scale="49" orientation="landscape" r:id="rId1"/>
  <headerFooter alignWithMargins="0"/>
  <rowBreaks count="6" manualBreakCount="6">
    <brk id="43" max="13" man="1"/>
    <brk id="87" max="13" man="1"/>
    <brk id="131" max="13" man="1"/>
    <brk id="174" max="13" man="1"/>
    <brk id="218" max="13" man="1"/>
    <brk id="260" max="13" man="1"/>
  </rowBreaks>
  <ignoredErrors>
    <ignoredError sqref="C472:C478 D472:D477 C666:M6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P341"/>
  <sheetViews>
    <sheetView showGridLines="0" topLeftCell="A307" zoomScaleNormal="100" zoomScaleSheetLayoutView="75" workbookViewId="0">
      <pane xSplit="1" topLeftCell="B1" activePane="topRight" state="frozenSplit"/>
      <selection sqref="A1:N1"/>
      <selection pane="topRight" activeCell="J335" sqref="J335"/>
    </sheetView>
  </sheetViews>
  <sheetFormatPr defaultColWidth="9.140625" defaultRowHeight="12.75" x14ac:dyDescent="0.2"/>
  <cols>
    <col min="1" max="1" width="42.5703125" style="1" customWidth="1"/>
    <col min="2" max="7" width="10.42578125" style="1" bestFit="1" customWidth="1"/>
    <col min="8" max="8" width="10.42578125" style="1" customWidth="1"/>
    <col min="9" max="9" width="10.42578125" style="1" bestFit="1" customWidth="1"/>
    <col min="10" max="13" width="10.42578125" style="1" customWidth="1"/>
    <col min="14" max="14" width="12.42578125" style="1" bestFit="1" customWidth="1"/>
    <col min="15" max="15" width="13.7109375" style="1" bestFit="1" customWidth="1"/>
    <col min="16" max="16" width="9.28515625" style="1" bestFit="1" customWidth="1"/>
    <col min="17" max="17" width="11" style="1" customWidth="1"/>
    <col min="18" max="16384" width="9.140625" style="1"/>
  </cols>
  <sheetData>
    <row r="1" spans="1:14" ht="13.5" thickBot="1" x14ac:dyDescent="0.25"/>
    <row r="2" spans="1:14" ht="15" x14ac:dyDescent="0.2">
      <c r="A2" s="7"/>
      <c r="B2" s="17"/>
      <c r="C2" s="17"/>
      <c r="D2" s="17"/>
      <c r="E2" s="17"/>
      <c r="F2" s="17"/>
      <c r="G2" s="17" t="s">
        <v>15</v>
      </c>
      <c r="H2" s="17"/>
      <c r="I2" s="17"/>
      <c r="J2" s="17"/>
      <c r="K2" s="17"/>
      <c r="L2" s="17"/>
      <c r="M2" s="17"/>
    </row>
    <row r="3" spans="1:14" ht="15" x14ac:dyDescent="0.2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</row>
    <row r="5" spans="1:14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ht="14.25" x14ac:dyDescent="0.2">
      <c r="A6" s="11" t="s">
        <v>21</v>
      </c>
      <c r="B6" s="4">
        <v>17824</v>
      </c>
      <c r="C6" s="4">
        <v>16906</v>
      </c>
      <c r="D6" s="4">
        <v>17213</v>
      </c>
      <c r="E6" s="4">
        <v>16815</v>
      </c>
      <c r="F6" s="4">
        <v>17057</v>
      </c>
      <c r="G6" s="4">
        <v>17834</v>
      </c>
      <c r="H6" s="4">
        <v>17249</v>
      </c>
      <c r="I6" s="4">
        <v>17089</v>
      </c>
      <c r="J6" s="4">
        <v>16722</v>
      </c>
      <c r="K6" s="4">
        <v>17147</v>
      </c>
      <c r="L6" s="4">
        <v>17155</v>
      </c>
      <c r="M6" s="4">
        <v>17307</v>
      </c>
      <c r="N6" s="16"/>
    </row>
    <row r="7" spans="1:14" ht="15.75" customHeight="1" x14ac:dyDescent="0.2">
      <c r="A7" s="12" t="s">
        <v>22</v>
      </c>
      <c r="B7" s="5">
        <f>[2]Contemplações!$D$134</f>
        <v>1706</v>
      </c>
      <c r="C7" s="5">
        <f>[2]Contemplações!$D$135</f>
        <v>1695</v>
      </c>
      <c r="D7" s="5">
        <f>[2]Contemplações!$D$136</f>
        <v>1671</v>
      </c>
      <c r="E7" s="5">
        <f>[2]Contemplações!$D$137</f>
        <v>1650</v>
      </c>
      <c r="F7" s="5">
        <f>[2]Contemplações!$D$138</f>
        <v>2180</v>
      </c>
      <c r="G7" s="5">
        <f>[2]Contemplações!$D$139</f>
        <v>1669</v>
      </c>
      <c r="H7" s="5">
        <f>[2]Contemplações!$D$140</f>
        <v>1809</v>
      </c>
      <c r="I7" s="5">
        <f>[2]Contemplações!$D$141</f>
        <v>1804</v>
      </c>
      <c r="J7" s="5">
        <f>[2]Contemplações!$D$142</f>
        <v>1835</v>
      </c>
      <c r="K7" s="5">
        <f>[2]Contemplações!$D$143</f>
        <v>1816</v>
      </c>
      <c r="L7" s="5">
        <f>[2]Contemplações!$D$144</f>
        <v>1694</v>
      </c>
      <c r="M7" s="5">
        <f>[2]Contemplações!$D$145</f>
        <v>1674</v>
      </c>
      <c r="N7" s="16"/>
    </row>
    <row r="8" spans="1:14" ht="14.25" x14ac:dyDescent="0.2">
      <c r="A8" s="11" t="s">
        <v>23</v>
      </c>
      <c r="B8" s="4">
        <v>37446</v>
      </c>
      <c r="C8" s="4">
        <v>39443</v>
      </c>
      <c r="D8" s="4">
        <v>36046</v>
      </c>
      <c r="E8" s="4">
        <v>39654</v>
      </c>
      <c r="F8" s="4">
        <v>39080</v>
      </c>
      <c r="G8" s="4">
        <v>34994</v>
      </c>
      <c r="H8" s="4">
        <v>37314</v>
      </c>
      <c r="I8" s="4">
        <v>38179</v>
      </c>
      <c r="J8" s="4">
        <v>35345</v>
      </c>
      <c r="K8" s="4">
        <v>39688</v>
      </c>
      <c r="L8" s="4">
        <v>35763</v>
      </c>
      <c r="M8" s="4">
        <v>36028</v>
      </c>
      <c r="N8" s="16"/>
    </row>
    <row r="9" spans="1:14" ht="14.25" x14ac:dyDescent="0.2">
      <c r="A9" s="12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6"/>
    </row>
    <row r="10" spans="1:14" ht="14.25" x14ac:dyDescent="0.2">
      <c r="A10" s="12" t="s">
        <v>25</v>
      </c>
      <c r="B10" s="5">
        <f>[2]Contemplações!$G$134</f>
        <v>7968</v>
      </c>
      <c r="C10" s="5">
        <f>[2]Contemplações!$G$135</f>
        <v>8777</v>
      </c>
      <c r="D10" s="5">
        <f>[2]Contemplações!$G$136</f>
        <v>12082</v>
      </c>
      <c r="E10" s="5">
        <f>[2]Contemplações!$G$137</f>
        <v>13147</v>
      </c>
      <c r="F10" s="5">
        <f>[2]Contemplações!$G$138</f>
        <v>12949</v>
      </c>
      <c r="G10" s="5">
        <f>[2]Contemplações!$G$139</f>
        <v>13079</v>
      </c>
      <c r="H10" s="5">
        <f>[2]Contemplações!$G$140</f>
        <v>13378</v>
      </c>
      <c r="I10" s="5">
        <f>[2]Contemplações!$G$141</f>
        <v>13082</v>
      </c>
      <c r="J10" s="5">
        <f>[2]Contemplações!$G$142</f>
        <v>13412</v>
      </c>
      <c r="K10" s="5">
        <f>[2]Contemplações!$G$143</f>
        <v>12956</v>
      </c>
      <c r="L10" s="5">
        <f>[2]Contemplações!$G$144</f>
        <v>13299</v>
      </c>
      <c r="M10" s="5">
        <f>[2]Contemplações!$G$145</f>
        <v>14053</v>
      </c>
      <c r="N10" s="16"/>
    </row>
    <row r="11" spans="1:14" ht="14.25" x14ac:dyDescent="0.2">
      <c r="A11" s="11" t="s">
        <v>26</v>
      </c>
      <c r="B11" s="4">
        <f>[2]Contemplações!$C$134</f>
        <v>2408</v>
      </c>
      <c r="C11" s="4">
        <f>[2]Contemplações!$C$135</f>
        <v>2360</v>
      </c>
      <c r="D11" s="4">
        <f>[2]Contemplações!$C$136</f>
        <v>2452</v>
      </c>
      <c r="E11" s="4">
        <f>[2]Contemplações!$C$137</f>
        <v>2400</v>
      </c>
      <c r="F11" s="4">
        <f>[2]Contemplações!$C$138</f>
        <v>2826</v>
      </c>
      <c r="G11" s="4">
        <f>[2]Contemplações!$C$139</f>
        <v>2744</v>
      </c>
      <c r="H11" s="4">
        <f>[2]Contemplações!$C$140</f>
        <v>2866</v>
      </c>
      <c r="I11" s="4">
        <f>[2]Contemplações!$C$141</f>
        <v>2844</v>
      </c>
      <c r="J11" s="4">
        <f>[2]Contemplações!$C$142</f>
        <v>2959</v>
      </c>
      <c r="K11" s="4">
        <f>[2]Contemplações!$C$143</f>
        <v>3365</v>
      </c>
      <c r="L11" s="4">
        <f>[2]Contemplações!$C$144</f>
        <v>3455</v>
      </c>
      <c r="M11" s="4">
        <f>[2]Contemplações!$C$145</f>
        <v>3160</v>
      </c>
      <c r="N11" s="16">
        <f>SUM(B11:M11)</f>
        <v>33839</v>
      </c>
    </row>
    <row r="12" spans="1:14" ht="14.25" x14ac:dyDescent="0.2">
      <c r="A12" s="12" t="s">
        <v>27</v>
      </c>
      <c r="B12" s="3">
        <f>SUM([2]Contemplações!$I$134:$L$134)</f>
        <v>60</v>
      </c>
      <c r="C12" s="3">
        <f>SUM([2]Contemplações!$I$135:$L$135)</f>
        <v>77</v>
      </c>
      <c r="D12" s="3">
        <f>SUM([2]Contemplações!$I$136:$L$136)</f>
        <v>73</v>
      </c>
      <c r="E12" s="3">
        <f>SUM([2]Contemplações!$I$137:$L$137)</f>
        <v>81</v>
      </c>
      <c r="F12" s="3">
        <f>SUM([2]Contemplações!$I$138:$L$138)</f>
        <v>84</v>
      </c>
      <c r="G12" s="3">
        <f>SUM([2]Contemplações!$I$139:$L$139)</f>
        <v>88</v>
      </c>
      <c r="H12" s="3">
        <f>SUM([2]Contemplações!$I$140:$L$140)</f>
        <v>75</v>
      </c>
      <c r="I12" s="3">
        <f>SUM([2]Contemplações!$I$141:$L$141)</f>
        <v>84</v>
      </c>
      <c r="J12" s="3">
        <f>SUM([2]Contemplações!$I$142:$L$142)</f>
        <v>85</v>
      </c>
      <c r="K12" s="3">
        <f>SUM([2]Contemplações!$I$143:$L$143)</f>
        <v>72</v>
      </c>
      <c r="L12" s="3">
        <f>SUM([2]Contemplações!$I$144:$L$144)</f>
        <v>66</v>
      </c>
      <c r="M12" s="3">
        <f>SUM([2]Contemplações!$I$145:$L$145)</f>
        <v>81</v>
      </c>
      <c r="N12" s="16"/>
    </row>
    <row r="13" spans="1:14" ht="14.25" x14ac:dyDescent="0.2">
      <c r="A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6"/>
    </row>
    <row r="14" spans="1:14" ht="14.25" x14ac:dyDescent="0.2">
      <c r="A14" s="11" t="s">
        <v>13</v>
      </c>
      <c r="B14" s="8">
        <f t="shared" ref="B14:M14" si="0">SUM(B6:B12)</f>
        <v>67412</v>
      </c>
      <c r="C14" s="8">
        <f t="shared" si="0"/>
        <v>69258</v>
      </c>
      <c r="D14" s="8">
        <f t="shared" si="0"/>
        <v>69537</v>
      </c>
      <c r="E14" s="8">
        <f t="shared" si="0"/>
        <v>73747</v>
      </c>
      <c r="F14" s="8">
        <f t="shared" si="0"/>
        <v>74176</v>
      </c>
      <c r="G14" s="8">
        <f t="shared" si="0"/>
        <v>70408</v>
      </c>
      <c r="H14" s="8">
        <f t="shared" si="0"/>
        <v>72691</v>
      </c>
      <c r="I14" s="8">
        <f t="shared" si="0"/>
        <v>73082</v>
      </c>
      <c r="J14" s="8">
        <f t="shared" si="0"/>
        <v>70358</v>
      </c>
      <c r="K14" s="8">
        <f t="shared" si="0"/>
        <v>75044</v>
      </c>
      <c r="L14" s="8">
        <f t="shared" si="0"/>
        <v>71432</v>
      </c>
      <c r="M14" s="8">
        <f t="shared" si="0"/>
        <v>72303</v>
      </c>
      <c r="N14" s="16"/>
    </row>
    <row r="15" spans="1:14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x14ac:dyDescent="0.2">
      <c r="A16" s="6" t="s">
        <v>14</v>
      </c>
    </row>
    <row r="17" spans="1:14" ht="13.5" thickBot="1" x14ac:dyDescent="0.25"/>
    <row r="18" spans="1:14" ht="15" x14ac:dyDescent="0.2">
      <c r="A18" s="7"/>
      <c r="B18" s="120" t="s">
        <v>20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4" ht="15" x14ac:dyDescent="0.2">
      <c r="A19" s="9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19" t="s">
        <v>12</v>
      </c>
    </row>
    <row r="21" spans="1:14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ht="14.25" x14ac:dyDescent="0.2">
      <c r="A22" s="11" t="s">
        <v>21</v>
      </c>
      <c r="B22" s="4">
        <v>16898</v>
      </c>
      <c r="C22" s="4">
        <v>16989</v>
      </c>
      <c r="D22" s="4">
        <v>16706</v>
      </c>
      <c r="E22" s="4">
        <v>15742</v>
      </c>
      <c r="F22" s="4">
        <v>16788</v>
      </c>
      <c r="G22" s="4">
        <v>16675</v>
      </c>
      <c r="H22" s="4">
        <v>16616</v>
      </c>
      <c r="I22" s="4">
        <v>16811</v>
      </c>
      <c r="J22" s="4">
        <v>16376</v>
      </c>
      <c r="K22" s="4">
        <v>16747</v>
      </c>
      <c r="L22" s="4">
        <v>16527</v>
      </c>
      <c r="M22" s="4">
        <v>16457</v>
      </c>
    </row>
    <row r="23" spans="1:14" ht="14.25" x14ac:dyDescent="0.2">
      <c r="A23" s="12" t="s">
        <v>22</v>
      </c>
      <c r="B23" s="5">
        <f>'[3]IV-Contemplações'!$D$147</f>
        <v>1816</v>
      </c>
      <c r="C23" s="5">
        <f>'[3]IV-Contemplações'!$D$148</f>
        <v>1778</v>
      </c>
      <c r="D23" s="5">
        <f>'[3]IV-Contemplações'!$D$149</f>
        <v>1656</v>
      </c>
      <c r="E23" s="5">
        <f>'[3]IV-Contemplações'!$D$150</f>
        <v>1734</v>
      </c>
      <c r="F23" s="5">
        <f>+'[3]IV-Contemplações'!$D$151</f>
        <v>1721</v>
      </c>
      <c r="G23" s="5">
        <f>+'[3]IV-Contemplações'!$D$152</f>
        <v>1690</v>
      </c>
      <c r="H23" s="5">
        <v>1695</v>
      </c>
      <c r="I23" s="5">
        <v>1844</v>
      </c>
      <c r="J23" s="5">
        <v>1837</v>
      </c>
      <c r="K23" s="5">
        <v>1833</v>
      </c>
      <c r="L23" s="5">
        <v>1781</v>
      </c>
      <c r="M23" s="5">
        <v>1775</v>
      </c>
    </row>
    <row r="24" spans="1:14" ht="14.25" x14ac:dyDescent="0.2">
      <c r="A24" s="11" t="s">
        <v>23</v>
      </c>
      <c r="B24" s="4">
        <v>39275</v>
      </c>
      <c r="C24" s="4">
        <v>37727</v>
      </c>
      <c r="D24" s="4">
        <v>34299</v>
      </c>
      <c r="E24" s="4">
        <v>39092</v>
      </c>
      <c r="F24" s="4">
        <v>34946</v>
      </c>
      <c r="G24" s="4">
        <v>35843</v>
      </c>
      <c r="H24" s="4">
        <v>35876</v>
      </c>
      <c r="I24" s="4">
        <v>34167</v>
      </c>
      <c r="J24" s="4">
        <v>36573</v>
      </c>
      <c r="K24" s="4">
        <v>35846</v>
      </c>
      <c r="L24" s="4">
        <v>35050</v>
      </c>
      <c r="M24" s="4">
        <v>35291</v>
      </c>
    </row>
    <row r="25" spans="1:14" ht="14.25" x14ac:dyDescent="0.2">
      <c r="A25" s="12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4.25" x14ac:dyDescent="0.2">
      <c r="A26" s="12" t="s">
        <v>25</v>
      </c>
      <c r="B26" s="5">
        <f>'[3]IV-Contemplações'!$G$147</f>
        <v>12852</v>
      </c>
      <c r="C26" s="5">
        <f>'[3]IV-Contemplações'!$G$148</f>
        <v>11852</v>
      </c>
      <c r="D26" s="5">
        <f>'[3]IV-Contemplações'!$G$149</f>
        <v>12711</v>
      </c>
      <c r="E26" s="5">
        <f>'[3]IV-Contemplações'!$G$150</f>
        <v>12899</v>
      </c>
      <c r="F26" s="5">
        <f>+'[3]IV-Contemplações'!$G$151</f>
        <v>13475</v>
      </c>
      <c r="G26" s="5">
        <f>+'[3]IV-Contemplações'!$G$152</f>
        <v>12707</v>
      </c>
      <c r="H26" s="5">
        <v>12828</v>
      </c>
      <c r="I26" s="5">
        <v>13141</v>
      </c>
      <c r="J26" s="5">
        <v>12605</v>
      </c>
      <c r="K26" s="5">
        <v>11959</v>
      </c>
      <c r="L26" s="5">
        <v>11470</v>
      </c>
      <c r="M26" s="5">
        <v>10725</v>
      </c>
    </row>
    <row r="27" spans="1:14" ht="14.25" x14ac:dyDescent="0.2">
      <c r="A27" s="11" t="s">
        <v>26</v>
      </c>
      <c r="B27" s="4">
        <f>'[3]IV-Contemplações'!$C$147</f>
        <v>3067</v>
      </c>
      <c r="C27" s="4">
        <f>'[3]IV-Contemplações'!$C$148</f>
        <v>3225</v>
      </c>
      <c r="D27" s="4">
        <f>'[3]IV-Contemplações'!$C$149</f>
        <v>3310</v>
      </c>
      <c r="E27" s="4">
        <f>'[3]IV-Contemplações'!$C$150</f>
        <v>3319</v>
      </c>
      <c r="F27" s="4">
        <f>+'[3]IV-Contemplações'!$C$151</f>
        <v>3697</v>
      </c>
      <c r="G27" s="4">
        <f>+'[3]IV-Contemplações'!$C$152</f>
        <v>3482</v>
      </c>
      <c r="H27" s="4">
        <v>3706</v>
      </c>
      <c r="I27" s="4">
        <v>3674</v>
      </c>
      <c r="J27" s="4">
        <v>3982</v>
      </c>
      <c r="K27" s="4">
        <v>3855</v>
      </c>
      <c r="L27" s="4">
        <v>3973</v>
      </c>
      <c r="M27" s="4">
        <v>3966</v>
      </c>
      <c r="N27" s="16">
        <f>SUM(B27:M27)</f>
        <v>43256</v>
      </c>
    </row>
    <row r="28" spans="1:14" ht="14.25" x14ac:dyDescent="0.2">
      <c r="A28" s="12" t="s">
        <v>27</v>
      </c>
      <c r="B28" s="3">
        <f>SUM('[3]IV-Contemplações'!$I$147:$L$147)</f>
        <v>61</v>
      </c>
      <c r="C28" s="3">
        <f>SUM('[3]IV-Contemplações'!$I$148:$L$148)</f>
        <v>64</v>
      </c>
      <c r="D28" s="3">
        <f>SUM('[3]IV-Contemplações'!$I$149:$L$149)</f>
        <v>61</v>
      </c>
      <c r="E28" s="3">
        <f>SUM('[3]IV-Contemplações'!$I$150:$L$150)</f>
        <v>43</v>
      </c>
      <c r="F28" s="3">
        <f>SUM('[3]IV-Contemplações'!$I$151:$L$151)</f>
        <v>56</v>
      </c>
      <c r="G28" s="3">
        <f>SUM('[3]IV-Contemplações'!$I$152:$L$152)</f>
        <v>55</v>
      </c>
      <c r="H28" s="3">
        <v>74</v>
      </c>
      <c r="I28" s="3">
        <v>58</v>
      </c>
      <c r="J28" s="3">
        <v>67</v>
      </c>
      <c r="K28" s="3">
        <v>52</v>
      </c>
      <c r="L28" s="3">
        <v>51</v>
      </c>
      <c r="M28" s="3">
        <v>49</v>
      </c>
    </row>
    <row r="29" spans="1:14" ht="14.25" x14ac:dyDescent="0.2">
      <c r="A29" s="1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ht="14.25" x14ac:dyDescent="0.2">
      <c r="A30" s="11" t="s">
        <v>13</v>
      </c>
      <c r="B30" s="8">
        <f t="shared" ref="B30:M30" si="1">SUM(B22:B28)</f>
        <v>73969</v>
      </c>
      <c r="C30" s="8">
        <f t="shared" si="1"/>
        <v>71635</v>
      </c>
      <c r="D30" s="8">
        <f t="shared" si="1"/>
        <v>68743</v>
      </c>
      <c r="E30" s="8">
        <f t="shared" si="1"/>
        <v>72829</v>
      </c>
      <c r="F30" s="8">
        <f t="shared" si="1"/>
        <v>70683</v>
      </c>
      <c r="G30" s="8">
        <f t="shared" si="1"/>
        <v>70452</v>
      </c>
      <c r="H30" s="8">
        <f t="shared" si="1"/>
        <v>70795</v>
      </c>
      <c r="I30" s="8">
        <f t="shared" si="1"/>
        <v>69695</v>
      </c>
      <c r="J30" s="8">
        <f t="shared" si="1"/>
        <v>71440</v>
      </c>
      <c r="K30" s="8">
        <f t="shared" si="1"/>
        <v>70292</v>
      </c>
      <c r="L30" s="8">
        <f t="shared" si="1"/>
        <v>68852</v>
      </c>
      <c r="M30" s="8">
        <f t="shared" si="1"/>
        <v>68263</v>
      </c>
    </row>
    <row r="31" spans="1:14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4" x14ac:dyDescent="0.2">
      <c r="A32" s="6" t="s">
        <v>14</v>
      </c>
    </row>
    <row r="33" spans="1:14" ht="13.5" thickBot="1" x14ac:dyDescent="0.25"/>
    <row r="34" spans="1:14" ht="15" x14ac:dyDescent="0.2">
      <c r="A34" s="7"/>
      <c r="B34" s="120" t="s">
        <v>28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4" ht="15" x14ac:dyDescent="0.2">
      <c r="A35" s="9" t="s"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4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19" t="s">
        <v>12</v>
      </c>
    </row>
    <row r="37" spans="1:14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4" ht="14.25" x14ac:dyDescent="0.2">
      <c r="A38" s="11" t="s">
        <v>21</v>
      </c>
      <c r="B38" s="4">
        <v>16648</v>
      </c>
      <c r="C38" s="4">
        <v>16277</v>
      </c>
      <c r="D38" s="4">
        <v>17073</v>
      </c>
      <c r="E38" s="4">
        <v>16510</v>
      </c>
      <c r="F38" s="4">
        <v>16636</v>
      </c>
      <c r="G38" s="4">
        <v>16584</v>
      </c>
      <c r="H38" s="4">
        <v>16440</v>
      </c>
      <c r="I38" s="4">
        <v>16663</v>
      </c>
      <c r="J38" s="4">
        <v>15925</v>
      </c>
      <c r="K38" s="4">
        <v>16070</v>
      </c>
      <c r="L38" s="4">
        <v>15960</v>
      </c>
      <c r="M38" s="4">
        <v>14854</v>
      </c>
    </row>
    <row r="39" spans="1:14" ht="14.25" x14ac:dyDescent="0.2">
      <c r="A39" s="12" t="s">
        <v>22</v>
      </c>
      <c r="B39" s="5">
        <v>1646</v>
      </c>
      <c r="C39" s="5">
        <v>1675</v>
      </c>
      <c r="D39" s="5">
        <v>1850</v>
      </c>
      <c r="E39" s="5">
        <v>1802</v>
      </c>
      <c r="F39" s="5">
        <v>1799</v>
      </c>
      <c r="G39" s="5">
        <v>1811</v>
      </c>
      <c r="H39" s="5">
        <v>1780</v>
      </c>
      <c r="I39" s="5">
        <v>1909</v>
      </c>
      <c r="J39" s="5">
        <v>1825</v>
      </c>
      <c r="K39" s="5">
        <v>1882</v>
      </c>
      <c r="L39" s="5">
        <v>1870</v>
      </c>
      <c r="M39" s="5">
        <v>1737</v>
      </c>
    </row>
    <row r="40" spans="1:14" ht="14.25" x14ac:dyDescent="0.2">
      <c r="A40" s="11" t="s">
        <v>23</v>
      </c>
      <c r="B40" s="4">
        <v>34346</v>
      </c>
      <c r="C40" s="4">
        <v>36017</v>
      </c>
      <c r="D40" s="4">
        <v>34674</v>
      </c>
      <c r="E40" s="4">
        <v>36721</v>
      </c>
      <c r="F40" s="4">
        <v>35591</v>
      </c>
      <c r="G40" s="4">
        <v>36739</v>
      </c>
      <c r="H40" s="4">
        <v>34845</v>
      </c>
      <c r="I40" s="4">
        <v>34748</v>
      </c>
      <c r="J40" s="4">
        <v>38614</v>
      </c>
      <c r="K40" s="4">
        <v>34146</v>
      </c>
      <c r="L40" s="4">
        <v>34332</v>
      </c>
      <c r="M40" s="4">
        <v>36415</v>
      </c>
    </row>
    <row r="41" spans="1:14" ht="14.25" x14ac:dyDescent="0.2">
      <c r="A41" s="12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4" ht="14.25" x14ac:dyDescent="0.2">
      <c r="A42" s="12" t="s">
        <v>25</v>
      </c>
      <c r="B42" s="5">
        <v>9864</v>
      </c>
      <c r="C42" s="5">
        <v>9409</v>
      </c>
      <c r="D42" s="5">
        <v>8046</v>
      </c>
      <c r="E42" s="5">
        <v>7549</v>
      </c>
      <c r="F42" s="5">
        <v>7256</v>
      </c>
      <c r="G42" s="5">
        <v>7258</v>
      </c>
      <c r="H42" s="5">
        <v>7268</v>
      </c>
      <c r="I42" s="5">
        <v>7042</v>
      </c>
      <c r="J42" s="5">
        <v>7120</v>
      </c>
      <c r="K42" s="5">
        <v>6869</v>
      </c>
      <c r="L42" s="5">
        <v>6895</v>
      </c>
      <c r="M42" s="5">
        <v>6959</v>
      </c>
    </row>
    <row r="43" spans="1:14" ht="14.25" x14ac:dyDescent="0.2">
      <c r="A43" s="11" t="s">
        <v>26</v>
      </c>
      <c r="B43" s="4">
        <v>4048</v>
      </c>
      <c r="C43" s="4">
        <v>2906</v>
      </c>
      <c r="D43" s="4">
        <v>4278</v>
      </c>
      <c r="E43" s="4">
        <v>4037</v>
      </c>
      <c r="F43" s="4">
        <v>4468</v>
      </c>
      <c r="G43" s="4">
        <v>4368</v>
      </c>
      <c r="H43" s="4">
        <v>4413</v>
      </c>
      <c r="I43" s="4">
        <v>4539</v>
      </c>
      <c r="J43" s="4">
        <v>4348</v>
      </c>
      <c r="K43" s="4">
        <v>4604</v>
      </c>
      <c r="L43" s="4">
        <v>4311</v>
      </c>
      <c r="M43" s="4">
        <v>4548</v>
      </c>
      <c r="N43" s="16">
        <f>SUM(B43:M43)</f>
        <v>50868</v>
      </c>
    </row>
    <row r="44" spans="1:14" ht="14.25" x14ac:dyDescent="0.2">
      <c r="A44" s="12" t="s">
        <v>27</v>
      </c>
      <c r="B44" s="3">
        <v>50</v>
      </c>
      <c r="C44" s="3">
        <v>48</v>
      </c>
      <c r="D44" s="3">
        <v>73</v>
      </c>
      <c r="E44" s="3">
        <v>72</v>
      </c>
      <c r="F44" s="3">
        <v>72</v>
      </c>
      <c r="G44" s="3">
        <v>51</v>
      </c>
      <c r="H44" s="3">
        <v>58</v>
      </c>
      <c r="I44" s="3">
        <v>55</v>
      </c>
      <c r="J44" s="3">
        <v>54</v>
      </c>
      <c r="K44" s="3">
        <v>45</v>
      </c>
      <c r="L44" s="3">
        <v>55</v>
      </c>
      <c r="M44" s="3">
        <v>52</v>
      </c>
    </row>
    <row r="45" spans="1:14" ht="14.25" x14ac:dyDescent="0.2">
      <c r="A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4.25" x14ac:dyDescent="0.2">
      <c r="A46" s="11" t="s">
        <v>13</v>
      </c>
      <c r="B46" s="8">
        <f t="shared" ref="B46:M46" si="2">SUM(B38:B44)</f>
        <v>66602</v>
      </c>
      <c r="C46" s="8">
        <f t="shared" si="2"/>
        <v>66332</v>
      </c>
      <c r="D46" s="8">
        <f t="shared" si="2"/>
        <v>65994</v>
      </c>
      <c r="E46" s="8">
        <f t="shared" si="2"/>
        <v>66691</v>
      </c>
      <c r="F46" s="8">
        <f t="shared" si="2"/>
        <v>65822</v>
      </c>
      <c r="G46" s="8">
        <f t="shared" si="2"/>
        <v>66811</v>
      </c>
      <c r="H46" s="8">
        <f t="shared" si="2"/>
        <v>64804</v>
      </c>
      <c r="I46" s="8">
        <f t="shared" si="2"/>
        <v>64956</v>
      </c>
      <c r="J46" s="8">
        <f t="shared" si="2"/>
        <v>67886</v>
      </c>
      <c r="K46" s="8">
        <f t="shared" si="2"/>
        <v>63616</v>
      </c>
      <c r="L46" s="8">
        <f t="shared" si="2"/>
        <v>63423</v>
      </c>
      <c r="M46" s="8">
        <f t="shared" si="2"/>
        <v>64565</v>
      </c>
    </row>
    <row r="47" spans="1:14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1"/>
    </row>
    <row r="48" spans="1:14" x14ac:dyDescent="0.2">
      <c r="A48" s="6" t="s">
        <v>14</v>
      </c>
    </row>
    <row r="49" spans="1:14" ht="13.5" thickBot="1" x14ac:dyDescent="0.25"/>
    <row r="50" spans="1:14" ht="15" x14ac:dyDescent="0.2">
      <c r="A50" s="7"/>
      <c r="B50" s="120" t="s">
        <v>31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4" ht="15" x14ac:dyDescent="0.2">
      <c r="A51" s="9" t="s">
        <v>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4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19" t="s">
        <v>12</v>
      </c>
    </row>
    <row r="53" spans="1:14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ht="14.25" x14ac:dyDescent="0.2">
      <c r="A54" s="11" t="s">
        <v>21</v>
      </c>
      <c r="B54" s="4">
        <v>15923</v>
      </c>
      <c r="C54" s="4">
        <v>15432</v>
      </c>
      <c r="D54" s="4">
        <v>15694</v>
      </c>
      <c r="E54" s="4">
        <v>15399</v>
      </c>
      <c r="F54" s="4">
        <v>15116</v>
      </c>
      <c r="G54" s="4">
        <v>15568</v>
      </c>
      <c r="H54" s="4">
        <v>15630</v>
      </c>
      <c r="I54" s="4">
        <v>15846</v>
      </c>
      <c r="J54" s="4">
        <v>15850</v>
      </c>
      <c r="K54" s="4">
        <v>15257</v>
      </c>
      <c r="L54" s="4">
        <v>15041</v>
      </c>
      <c r="M54" s="4">
        <v>15636</v>
      </c>
    </row>
    <row r="55" spans="1:14" ht="14.25" x14ac:dyDescent="0.2">
      <c r="A55" s="12" t="s">
        <v>22</v>
      </c>
      <c r="B55" s="5">
        <v>1936</v>
      </c>
      <c r="C55" s="5">
        <v>1826</v>
      </c>
      <c r="D55" s="5">
        <v>1986</v>
      </c>
      <c r="E55" s="5">
        <v>1955</v>
      </c>
      <c r="F55" s="5">
        <v>1952</v>
      </c>
      <c r="G55" s="5">
        <v>2157</v>
      </c>
      <c r="H55" s="5">
        <v>2179</v>
      </c>
      <c r="I55" s="5">
        <v>2238</v>
      </c>
      <c r="J55" s="5">
        <v>2276</v>
      </c>
      <c r="K55" s="5">
        <v>2247</v>
      </c>
      <c r="L55" s="5">
        <v>2107</v>
      </c>
      <c r="M55" s="5">
        <v>2049</v>
      </c>
    </row>
    <row r="56" spans="1:14" ht="14.25" x14ac:dyDescent="0.2">
      <c r="A56" s="11" t="s">
        <v>23</v>
      </c>
      <c r="B56" s="4">
        <v>34719</v>
      </c>
      <c r="C56" s="4">
        <v>35498</v>
      </c>
      <c r="D56" s="4">
        <v>36033</v>
      </c>
      <c r="E56" s="4">
        <v>34370</v>
      </c>
      <c r="F56" s="4">
        <v>36599</v>
      </c>
      <c r="G56" s="4">
        <v>36505</v>
      </c>
      <c r="H56" s="4">
        <v>34210</v>
      </c>
      <c r="I56" s="4">
        <v>38078</v>
      </c>
      <c r="J56" s="4">
        <v>48620</v>
      </c>
      <c r="K56" s="4">
        <v>43665</v>
      </c>
      <c r="L56" s="4">
        <v>53437</v>
      </c>
      <c r="M56" s="4">
        <v>52640</v>
      </c>
    </row>
    <row r="57" spans="1:14" ht="14.25" x14ac:dyDescent="0.2">
      <c r="A57" s="12" t="s">
        <v>24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4" ht="14.25" x14ac:dyDescent="0.2">
      <c r="A58" s="12" t="s">
        <v>25</v>
      </c>
      <c r="B58" s="5">
        <v>6110</v>
      </c>
      <c r="C58" s="5">
        <v>6200</v>
      </c>
      <c r="D58" s="5">
        <v>5944</v>
      </c>
      <c r="E58" s="5">
        <v>5397</v>
      </c>
      <c r="F58" s="5">
        <v>5750</v>
      </c>
      <c r="G58" s="5">
        <v>5398</v>
      </c>
      <c r="H58" s="5">
        <v>4799</v>
      </c>
      <c r="I58" s="5">
        <v>4823</v>
      </c>
      <c r="J58" s="5">
        <v>4920</v>
      </c>
      <c r="K58" s="5">
        <v>4730</v>
      </c>
      <c r="L58" s="5">
        <v>4514</v>
      </c>
      <c r="M58" s="5">
        <v>5366</v>
      </c>
    </row>
    <row r="59" spans="1:14" ht="14.25" x14ac:dyDescent="0.2">
      <c r="A59" s="11" t="s">
        <v>26</v>
      </c>
      <c r="B59" s="4">
        <v>5060</v>
      </c>
      <c r="C59" s="4">
        <v>4825</v>
      </c>
      <c r="D59" s="4">
        <v>4673</v>
      </c>
      <c r="E59" s="4">
        <v>4860</v>
      </c>
      <c r="F59" s="4">
        <v>4770</v>
      </c>
      <c r="G59" s="4">
        <v>4846</v>
      </c>
      <c r="H59" s="4">
        <v>5324</v>
      </c>
      <c r="I59" s="4">
        <v>5233</v>
      </c>
      <c r="J59" s="4">
        <v>5421</v>
      </c>
      <c r="K59" s="4">
        <v>5029</v>
      </c>
      <c r="L59" s="4">
        <v>4965</v>
      </c>
      <c r="M59" s="4">
        <v>4804</v>
      </c>
      <c r="N59" s="16">
        <f>SUM(B59:M59)</f>
        <v>59810</v>
      </c>
    </row>
    <row r="60" spans="1:14" ht="14.25" x14ac:dyDescent="0.2">
      <c r="A60" s="12" t="s">
        <v>27</v>
      </c>
      <c r="B60" s="3">
        <v>49</v>
      </c>
      <c r="C60" s="3">
        <v>56</v>
      </c>
      <c r="D60" s="3">
        <v>53</v>
      </c>
      <c r="E60" s="3">
        <v>59</v>
      </c>
      <c r="F60" s="3">
        <v>50</v>
      </c>
      <c r="G60" s="3">
        <v>46</v>
      </c>
      <c r="H60" s="3">
        <v>69</v>
      </c>
      <c r="I60" s="3">
        <v>55</v>
      </c>
      <c r="J60" s="3">
        <v>49</v>
      </c>
      <c r="K60" s="3">
        <v>46</v>
      </c>
      <c r="L60" s="3">
        <v>45</v>
      </c>
      <c r="M60" s="3">
        <v>43</v>
      </c>
    </row>
    <row r="61" spans="1:14" ht="14.25" x14ac:dyDescent="0.2">
      <c r="A61" s="1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4" ht="14.25" x14ac:dyDescent="0.2">
      <c r="A62" s="11" t="s">
        <v>13</v>
      </c>
      <c r="B62" s="8">
        <f t="shared" ref="B62:M62" si="3">SUM(B54:B60)</f>
        <v>63797</v>
      </c>
      <c r="C62" s="8">
        <f t="shared" si="3"/>
        <v>63837</v>
      </c>
      <c r="D62" s="8">
        <f t="shared" si="3"/>
        <v>64383</v>
      </c>
      <c r="E62" s="8">
        <f t="shared" si="3"/>
        <v>62040</v>
      </c>
      <c r="F62" s="8">
        <f t="shared" si="3"/>
        <v>64237</v>
      </c>
      <c r="G62" s="8">
        <f t="shared" si="3"/>
        <v>64520</v>
      </c>
      <c r="H62" s="8">
        <f t="shared" si="3"/>
        <v>62211</v>
      </c>
      <c r="I62" s="8">
        <f t="shared" si="3"/>
        <v>66273</v>
      </c>
      <c r="J62" s="8">
        <f t="shared" si="3"/>
        <v>77136</v>
      </c>
      <c r="K62" s="8">
        <f t="shared" si="3"/>
        <v>70974</v>
      </c>
      <c r="L62" s="8">
        <f t="shared" si="3"/>
        <v>80109</v>
      </c>
      <c r="M62" s="8">
        <f t="shared" si="3"/>
        <v>80538</v>
      </c>
    </row>
    <row r="63" spans="1:14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4" x14ac:dyDescent="0.2">
      <c r="A64" s="6" t="s">
        <v>14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4" ht="13.5" thickBot="1" x14ac:dyDescent="0.25">
      <c r="H65" s="16"/>
    </row>
    <row r="66" spans="1:14" ht="15" x14ac:dyDescent="0.2">
      <c r="A66" s="7"/>
      <c r="B66" s="120" t="s">
        <v>34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</row>
    <row r="67" spans="1:14" ht="15" x14ac:dyDescent="0.2">
      <c r="A67" s="9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4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19" t="s">
        <v>12</v>
      </c>
    </row>
    <row r="69" spans="1:14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4" ht="14.25" x14ac:dyDescent="0.2">
      <c r="A70" s="11" t="s">
        <v>21</v>
      </c>
      <c r="B70" s="4">
        <v>15602</v>
      </c>
      <c r="C70" s="4">
        <v>16644</v>
      </c>
      <c r="D70" s="4">
        <v>16334</v>
      </c>
      <c r="E70" s="4">
        <v>15179</v>
      </c>
      <c r="F70" s="4">
        <v>15785</v>
      </c>
      <c r="G70" s="4">
        <v>17463</v>
      </c>
      <c r="H70" s="4">
        <v>16218</v>
      </c>
      <c r="I70" s="4">
        <v>16719</v>
      </c>
      <c r="J70" s="4">
        <v>16204</v>
      </c>
      <c r="K70" s="4">
        <v>16415</v>
      </c>
      <c r="L70" s="4">
        <v>16600</v>
      </c>
      <c r="M70" s="4">
        <v>16919</v>
      </c>
      <c r="N70" s="16"/>
    </row>
    <row r="71" spans="1:14" ht="14.25" x14ac:dyDescent="0.2">
      <c r="A71" s="12" t="s">
        <v>22</v>
      </c>
      <c r="B71" s="5">
        <v>2071</v>
      </c>
      <c r="C71" s="5">
        <v>1902</v>
      </c>
      <c r="D71" s="5">
        <v>2248</v>
      </c>
      <c r="E71" s="5">
        <v>2133</v>
      </c>
      <c r="F71" s="5">
        <v>2145</v>
      </c>
      <c r="G71" s="5">
        <v>2258</v>
      </c>
      <c r="H71" s="5">
        <v>2175</v>
      </c>
      <c r="I71" s="5">
        <v>2152</v>
      </c>
      <c r="J71" s="5">
        <v>2199</v>
      </c>
      <c r="K71" s="5">
        <v>2134</v>
      </c>
      <c r="L71" s="5">
        <v>1990</v>
      </c>
      <c r="M71" s="5">
        <v>2386</v>
      </c>
      <c r="N71" s="16"/>
    </row>
    <row r="72" spans="1:14" ht="14.25" x14ac:dyDescent="0.2">
      <c r="A72" s="11" t="s">
        <v>23</v>
      </c>
      <c r="B72" s="4">
        <v>48679</v>
      </c>
      <c r="C72" s="4">
        <v>50709</v>
      </c>
      <c r="D72" s="4">
        <v>50120</v>
      </c>
      <c r="E72" s="4">
        <v>49635</v>
      </c>
      <c r="F72" s="4">
        <v>50136</v>
      </c>
      <c r="G72" s="4">
        <v>50419</v>
      </c>
      <c r="H72" s="4">
        <v>51648</v>
      </c>
      <c r="I72" s="4">
        <v>49980</v>
      </c>
      <c r="J72" s="4">
        <v>49042</v>
      </c>
      <c r="K72" s="4">
        <v>47575</v>
      </c>
      <c r="L72" s="4">
        <v>54335</v>
      </c>
      <c r="M72" s="4">
        <v>50782</v>
      </c>
      <c r="N72" s="16"/>
    </row>
    <row r="73" spans="1:14" ht="14.25" x14ac:dyDescent="0.2">
      <c r="A73" s="12" t="s">
        <v>24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6"/>
    </row>
    <row r="74" spans="1:14" ht="14.25" x14ac:dyDescent="0.2">
      <c r="A74" s="12" t="s">
        <v>25</v>
      </c>
      <c r="B74" s="5">
        <v>4350</v>
      </c>
      <c r="C74" s="5">
        <v>4301</v>
      </c>
      <c r="D74" s="5">
        <v>4078</v>
      </c>
      <c r="E74" s="5">
        <v>4109</v>
      </c>
      <c r="F74" s="5">
        <v>4053</v>
      </c>
      <c r="G74" s="5">
        <v>4321</v>
      </c>
      <c r="H74" s="5">
        <v>4529</v>
      </c>
      <c r="I74" s="5">
        <v>3824</v>
      </c>
      <c r="J74" s="5">
        <v>4285</v>
      </c>
      <c r="K74" s="5">
        <v>3751</v>
      </c>
      <c r="L74" s="5">
        <v>3734</v>
      </c>
      <c r="M74" s="5">
        <v>4679</v>
      </c>
      <c r="N74" s="16"/>
    </row>
    <row r="75" spans="1:14" ht="14.25" x14ac:dyDescent="0.2">
      <c r="A75" s="11" t="s">
        <v>26</v>
      </c>
      <c r="B75" s="4">
        <v>4971</v>
      </c>
      <c r="C75" s="4">
        <v>4915</v>
      </c>
      <c r="D75" s="4">
        <v>5132</v>
      </c>
      <c r="E75" s="4">
        <v>5329</v>
      </c>
      <c r="F75" s="4">
        <v>5336</v>
      </c>
      <c r="G75" s="4">
        <v>5379</v>
      </c>
      <c r="H75" s="4">
        <v>5271</v>
      </c>
      <c r="I75" s="4">
        <v>5736</v>
      </c>
      <c r="J75" s="4">
        <v>5895</v>
      </c>
      <c r="K75" s="4">
        <v>5272</v>
      </c>
      <c r="L75" s="4">
        <v>5635</v>
      </c>
      <c r="M75" s="4">
        <v>5432</v>
      </c>
      <c r="N75" s="16">
        <f>SUM(B75:M75)</f>
        <v>64303</v>
      </c>
    </row>
    <row r="76" spans="1:14" ht="14.25" x14ac:dyDescent="0.2">
      <c r="A76" s="12" t="s">
        <v>60</v>
      </c>
      <c r="B76" s="5">
        <v>0</v>
      </c>
      <c r="C76" s="5">
        <v>0</v>
      </c>
      <c r="D76" s="5">
        <v>0</v>
      </c>
      <c r="E76" s="5">
        <v>7</v>
      </c>
      <c r="F76" s="5">
        <v>16</v>
      </c>
      <c r="G76" s="5">
        <v>18</v>
      </c>
      <c r="H76" s="5">
        <v>28</v>
      </c>
      <c r="I76" s="5">
        <v>47</v>
      </c>
      <c r="J76" s="5">
        <v>55</v>
      </c>
      <c r="K76" s="5">
        <v>65</v>
      </c>
      <c r="L76" s="5">
        <v>77</v>
      </c>
      <c r="M76" s="5">
        <v>69</v>
      </c>
      <c r="N76" s="16"/>
    </row>
    <row r="77" spans="1:14" ht="14.25" x14ac:dyDescent="0.2">
      <c r="A77" s="12"/>
      <c r="B77" s="1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 ht="14.25" x14ac:dyDescent="0.2">
      <c r="A78" s="11" t="s">
        <v>13</v>
      </c>
      <c r="B78" s="8">
        <f t="shared" ref="B78:M78" si="4">SUM(B70:B76)</f>
        <v>75673</v>
      </c>
      <c r="C78" s="8">
        <f t="shared" si="4"/>
        <v>78471</v>
      </c>
      <c r="D78" s="8">
        <f t="shared" si="4"/>
        <v>77912</v>
      </c>
      <c r="E78" s="8">
        <f t="shared" si="4"/>
        <v>76392</v>
      </c>
      <c r="F78" s="8">
        <f t="shared" si="4"/>
        <v>77471</v>
      </c>
      <c r="G78" s="8">
        <f t="shared" si="4"/>
        <v>79858</v>
      </c>
      <c r="H78" s="8">
        <f t="shared" si="4"/>
        <v>79869</v>
      </c>
      <c r="I78" s="8">
        <f t="shared" si="4"/>
        <v>78458</v>
      </c>
      <c r="J78" s="8">
        <f t="shared" si="4"/>
        <v>77680</v>
      </c>
      <c r="K78" s="8">
        <f t="shared" si="4"/>
        <v>75212</v>
      </c>
      <c r="L78" s="8">
        <f t="shared" si="4"/>
        <v>82371</v>
      </c>
      <c r="M78" s="8">
        <f t="shared" si="4"/>
        <v>80267</v>
      </c>
      <c r="N78" s="16"/>
    </row>
    <row r="79" spans="1:14" ht="13.5" thickBot="1" x14ac:dyDescent="0.25">
      <c r="A79" s="1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</row>
    <row r="80" spans="1:14" x14ac:dyDescent="0.2">
      <c r="A80" s="6" t="s">
        <v>14</v>
      </c>
      <c r="B80" s="16"/>
      <c r="C80" s="16"/>
      <c r="D80" s="16"/>
    </row>
    <row r="82" spans="1:16" ht="13.5" thickBot="1" x14ac:dyDescent="0.25"/>
    <row r="83" spans="1:16" ht="15" x14ac:dyDescent="0.2">
      <c r="A83" s="7"/>
      <c r="B83" s="120" t="s">
        <v>58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1"/>
    </row>
    <row r="84" spans="1:16" ht="15" x14ac:dyDescent="0.2">
      <c r="A84" s="9" t="s">
        <v>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9"/>
    </row>
    <row r="85" spans="1:16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</row>
    <row r="86" spans="1:16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</row>
    <row r="87" spans="1:16" ht="14.25" x14ac:dyDescent="0.2">
      <c r="A87" s="11" t="s">
        <v>21</v>
      </c>
      <c r="B87" s="4">
        <v>17257</v>
      </c>
      <c r="C87" s="4">
        <v>15807</v>
      </c>
      <c r="D87" s="4">
        <v>17979</v>
      </c>
      <c r="E87" s="4">
        <v>17546</v>
      </c>
      <c r="F87" s="4">
        <v>18338</v>
      </c>
      <c r="G87" s="4">
        <v>17587</v>
      </c>
      <c r="H87" s="4">
        <v>18698</v>
      </c>
      <c r="I87" s="4">
        <v>20158</v>
      </c>
      <c r="J87" s="4">
        <v>19618</v>
      </c>
      <c r="K87" s="4">
        <v>19936</v>
      </c>
      <c r="L87" s="4">
        <v>20000</v>
      </c>
      <c r="M87" s="4">
        <v>20500</v>
      </c>
      <c r="N87" s="16"/>
      <c r="O87" s="16"/>
      <c r="P87" s="34"/>
    </row>
    <row r="88" spans="1:16" ht="14.25" x14ac:dyDescent="0.2">
      <c r="A88" s="12" t="s">
        <v>22</v>
      </c>
      <c r="B88" s="5">
        <v>1946</v>
      </c>
      <c r="C88" s="5">
        <v>1892</v>
      </c>
      <c r="D88" s="5">
        <v>2286</v>
      </c>
      <c r="E88" s="5">
        <v>2140</v>
      </c>
      <c r="F88" s="5">
        <v>2106</v>
      </c>
      <c r="G88" s="5">
        <v>2154</v>
      </c>
      <c r="H88" s="5">
        <v>2234</v>
      </c>
      <c r="I88" s="5">
        <v>2332</v>
      </c>
      <c r="J88" s="5">
        <v>2332</v>
      </c>
      <c r="K88" s="5">
        <v>2318</v>
      </c>
      <c r="L88" s="5">
        <v>2400</v>
      </c>
      <c r="M88" s="5">
        <v>2450</v>
      </c>
      <c r="N88" s="16"/>
      <c r="O88" s="16"/>
      <c r="P88" s="34"/>
    </row>
    <row r="89" spans="1:16" ht="14.25" x14ac:dyDescent="0.2">
      <c r="A89" s="11" t="s">
        <v>23</v>
      </c>
      <c r="B89" s="4">
        <v>52594</v>
      </c>
      <c r="C89" s="4">
        <v>51332</v>
      </c>
      <c r="D89" s="4">
        <v>49503</v>
      </c>
      <c r="E89" s="4">
        <v>50983</v>
      </c>
      <c r="F89" s="4">
        <v>52821</v>
      </c>
      <c r="G89" s="4">
        <v>50719</v>
      </c>
      <c r="H89" s="4">
        <v>52672</v>
      </c>
      <c r="I89" s="4">
        <v>54545</v>
      </c>
      <c r="J89" s="4">
        <v>51713</v>
      </c>
      <c r="K89" s="4">
        <v>50577</v>
      </c>
      <c r="L89" s="4">
        <v>52750</v>
      </c>
      <c r="M89" s="4">
        <v>52000</v>
      </c>
      <c r="N89" s="16"/>
      <c r="O89" s="16"/>
      <c r="P89" s="34"/>
    </row>
    <row r="90" spans="1:16" ht="14.25" x14ac:dyDescent="0.2">
      <c r="A90" s="12" t="s">
        <v>24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6"/>
      <c r="O90" s="16"/>
      <c r="P90" s="34"/>
    </row>
    <row r="91" spans="1:16" ht="14.25" x14ac:dyDescent="0.2">
      <c r="A91" s="12" t="s">
        <v>25</v>
      </c>
      <c r="B91" s="5">
        <v>3301</v>
      </c>
      <c r="C91" s="5">
        <v>3438</v>
      </c>
      <c r="D91" s="5">
        <v>3581</v>
      </c>
      <c r="E91" s="5">
        <v>3399</v>
      </c>
      <c r="F91" s="5">
        <v>3351</v>
      </c>
      <c r="G91" s="5">
        <v>3191</v>
      </c>
      <c r="H91" s="5">
        <v>3232</v>
      </c>
      <c r="I91" s="5">
        <v>3374</v>
      </c>
      <c r="J91" s="5">
        <v>3165</v>
      </c>
      <c r="K91" s="5">
        <v>2975</v>
      </c>
      <c r="L91" s="5">
        <v>3000</v>
      </c>
      <c r="M91" s="5">
        <v>3100</v>
      </c>
      <c r="N91" s="16"/>
      <c r="O91" s="16"/>
      <c r="P91" s="34"/>
    </row>
    <row r="92" spans="1:16" ht="14.25" x14ac:dyDescent="0.2">
      <c r="A92" s="11" t="s">
        <v>26</v>
      </c>
      <c r="B92" s="4">
        <v>7200</v>
      </c>
      <c r="C92" s="4">
        <v>5416</v>
      </c>
      <c r="D92" s="4">
        <v>5326</v>
      </c>
      <c r="E92" s="4">
        <v>5327</v>
      </c>
      <c r="F92" s="4">
        <v>5378</v>
      </c>
      <c r="G92" s="4">
        <v>5410</v>
      </c>
      <c r="H92" s="4">
        <v>5618</v>
      </c>
      <c r="I92" s="4">
        <v>5716</v>
      </c>
      <c r="J92" s="4">
        <v>6013</v>
      </c>
      <c r="K92" s="4">
        <v>4661</v>
      </c>
      <c r="L92" s="4">
        <v>6000</v>
      </c>
      <c r="M92" s="4">
        <v>5750</v>
      </c>
      <c r="N92" s="16">
        <f>SUM(B92:M92)</f>
        <v>67815</v>
      </c>
      <c r="O92" s="16"/>
      <c r="P92" s="34"/>
    </row>
    <row r="93" spans="1:16" ht="14.25" x14ac:dyDescent="0.2">
      <c r="A93" s="12" t="s">
        <v>60</v>
      </c>
      <c r="B93" s="5">
        <v>68</v>
      </c>
      <c r="C93" s="5">
        <v>94</v>
      </c>
      <c r="D93" s="5">
        <v>115</v>
      </c>
      <c r="E93" s="5">
        <v>99</v>
      </c>
      <c r="F93" s="5">
        <v>118</v>
      </c>
      <c r="G93" s="5">
        <v>107</v>
      </c>
      <c r="H93" s="5">
        <v>120</v>
      </c>
      <c r="I93" s="5">
        <v>133</v>
      </c>
      <c r="J93" s="5">
        <v>97</v>
      </c>
      <c r="K93" s="5">
        <v>141</v>
      </c>
      <c r="L93" s="5">
        <v>150</v>
      </c>
      <c r="M93" s="5">
        <v>200</v>
      </c>
      <c r="N93" s="16"/>
      <c r="O93" s="16"/>
      <c r="P93" s="34"/>
    </row>
    <row r="94" spans="1:16" ht="14.25" x14ac:dyDescent="0.2">
      <c r="A94" s="12"/>
      <c r="B94" s="1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6" ht="14.25" x14ac:dyDescent="0.2">
      <c r="A95" s="11" t="s">
        <v>13</v>
      </c>
      <c r="B95" s="8">
        <f t="shared" ref="B95:M95" si="5">SUM(B87:B93)</f>
        <v>82366</v>
      </c>
      <c r="C95" s="8">
        <f t="shared" si="5"/>
        <v>77979</v>
      </c>
      <c r="D95" s="8">
        <f t="shared" si="5"/>
        <v>78790</v>
      </c>
      <c r="E95" s="8">
        <f t="shared" si="5"/>
        <v>79494</v>
      </c>
      <c r="F95" s="8">
        <f t="shared" si="5"/>
        <v>82112</v>
      </c>
      <c r="G95" s="8">
        <f t="shared" si="5"/>
        <v>79168</v>
      </c>
      <c r="H95" s="8">
        <f t="shared" si="5"/>
        <v>82574</v>
      </c>
      <c r="I95" s="8">
        <f t="shared" si="5"/>
        <v>86258</v>
      </c>
      <c r="J95" s="8">
        <f t="shared" si="5"/>
        <v>82938</v>
      </c>
      <c r="K95" s="8">
        <f t="shared" si="5"/>
        <v>80608</v>
      </c>
      <c r="L95" s="8">
        <f t="shared" si="5"/>
        <v>84300</v>
      </c>
      <c r="M95" s="8">
        <f t="shared" si="5"/>
        <v>84000</v>
      </c>
    </row>
    <row r="96" spans="1:16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6" x14ac:dyDescent="0.2">
      <c r="A97" s="6" t="s">
        <v>70</v>
      </c>
    </row>
    <row r="98" spans="1:16" x14ac:dyDescent="0.2">
      <c r="A98" s="6" t="s">
        <v>71</v>
      </c>
      <c r="D98" s="16"/>
      <c r="E98" s="16"/>
      <c r="F98" s="36"/>
      <c r="G98" s="37"/>
      <c r="H98" s="37"/>
      <c r="I98" s="16"/>
      <c r="J98" s="34"/>
    </row>
    <row r="99" spans="1:16" ht="13.5" thickBot="1" x14ac:dyDescent="0.25">
      <c r="D99" s="16"/>
      <c r="E99" s="16"/>
      <c r="F99" s="36"/>
      <c r="G99" s="37"/>
      <c r="H99" s="37"/>
      <c r="I99" s="16"/>
      <c r="J99" s="34"/>
      <c r="L99" s="16"/>
      <c r="M99" s="16"/>
    </row>
    <row r="100" spans="1:16" ht="15" x14ac:dyDescent="0.2">
      <c r="A100" s="7"/>
      <c r="B100" s="120" t="s">
        <v>72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1"/>
    </row>
    <row r="101" spans="1:16" ht="15" x14ac:dyDescent="0.2">
      <c r="A101" s="9" t="s">
        <v>0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9"/>
    </row>
    <row r="102" spans="1:16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</row>
    <row r="103" spans="1:16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</row>
    <row r="104" spans="1:16" ht="14.25" x14ac:dyDescent="0.2">
      <c r="A104" s="11" t="s">
        <v>21</v>
      </c>
      <c r="B104" s="4">
        <v>21761</v>
      </c>
      <c r="C104" s="4">
        <v>22038</v>
      </c>
      <c r="D104" s="4">
        <v>23342</v>
      </c>
      <c r="E104" s="4">
        <v>22722</v>
      </c>
      <c r="F104" s="4">
        <v>25329</v>
      </c>
      <c r="G104" s="4">
        <v>24810</v>
      </c>
      <c r="H104" s="4">
        <v>26197</v>
      </c>
      <c r="I104" s="4">
        <v>28286</v>
      </c>
      <c r="J104" s="4">
        <v>28000</v>
      </c>
      <c r="K104" s="4">
        <v>28500</v>
      </c>
      <c r="L104" s="4">
        <v>27000</v>
      </c>
      <c r="M104" s="4">
        <v>26500</v>
      </c>
      <c r="N104" s="16"/>
      <c r="P104" s="34"/>
    </row>
    <row r="105" spans="1:16" ht="14.25" x14ac:dyDescent="0.2">
      <c r="A105" s="12" t="s">
        <v>22</v>
      </c>
      <c r="B105" s="5">
        <v>2304</v>
      </c>
      <c r="C105" s="5">
        <v>2140</v>
      </c>
      <c r="D105" s="5">
        <v>2389</v>
      </c>
      <c r="E105" s="5">
        <v>2335</v>
      </c>
      <c r="F105" s="5">
        <v>2581</v>
      </c>
      <c r="G105" s="5">
        <v>2555</v>
      </c>
      <c r="H105" s="5">
        <v>2721</v>
      </c>
      <c r="I105" s="5">
        <v>2667</v>
      </c>
      <c r="J105" s="5">
        <v>2650</v>
      </c>
      <c r="K105" s="5">
        <v>2700</v>
      </c>
      <c r="L105" s="5">
        <v>2750</v>
      </c>
      <c r="M105" s="5">
        <v>2700</v>
      </c>
      <c r="N105" s="16"/>
      <c r="P105" s="34"/>
    </row>
    <row r="106" spans="1:16" ht="14.25" x14ac:dyDescent="0.2">
      <c r="A106" s="11" t="s">
        <v>23</v>
      </c>
      <c r="B106" s="4">
        <v>56500</v>
      </c>
      <c r="C106" s="4">
        <v>54000</v>
      </c>
      <c r="D106" s="4">
        <v>50500</v>
      </c>
      <c r="E106" s="4">
        <v>53250</v>
      </c>
      <c r="F106" s="4">
        <v>53000</v>
      </c>
      <c r="G106" s="4">
        <v>52200</v>
      </c>
      <c r="H106" s="4">
        <v>52500</v>
      </c>
      <c r="I106" s="4">
        <v>53000</v>
      </c>
      <c r="J106" s="4">
        <v>55150</v>
      </c>
      <c r="K106" s="4">
        <v>53350</v>
      </c>
      <c r="L106" s="4">
        <v>58000</v>
      </c>
      <c r="M106" s="4">
        <v>52500</v>
      </c>
      <c r="N106" s="16"/>
      <c r="P106" s="34"/>
    </row>
    <row r="107" spans="1:16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6"/>
    </row>
    <row r="108" spans="1:16" ht="14.25" x14ac:dyDescent="0.2">
      <c r="A108" s="12" t="s">
        <v>25</v>
      </c>
      <c r="B108" s="5">
        <v>2944</v>
      </c>
      <c r="C108" s="5">
        <v>2605</v>
      </c>
      <c r="D108" s="5">
        <v>2695</v>
      </c>
      <c r="E108" s="5">
        <v>2809</v>
      </c>
      <c r="F108" s="5">
        <v>2622</v>
      </c>
      <c r="G108" s="5">
        <v>2539</v>
      </c>
      <c r="H108" s="5">
        <v>2550</v>
      </c>
      <c r="I108" s="5">
        <v>2526</v>
      </c>
      <c r="J108" s="5">
        <v>2600</v>
      </c>
      <c r="K108" s="5">
        <v>2550</v>
      </c>
      <c r="L108" s="5">
        <v>2500</v>
      </c>
      <c r="M108" s="5">
        <v>2150</v>
      </c>
      <c r="N108" s="16"/>
      <c r="P108" s="34"/>
    </row>
    <row r="109" spans="1:16" ht="14.25" x14ac:dyDescent="0.2">
      <c r="A109" s="11" t="s">
        <v>26</v>
      </c>
      <c r="B109" s="4">
        <v>5929</v>
      </c>
      <c r="C109" s="4">
        <v>5872</v>
      </c>
      <c r="D109" s="4">
        <v>5585</v>
      </c>
      <c r="E109" s="4">
        <v>5416</v>
      </c>
      <c r="F109" s="4">
        <v>6364</v>
      </c>
      <c r="G109" s="4">
        <v>5737</v>
      </c>
      <c r="H109" s="4">
        <v>7175</v>
      </c>
      <c r="I109" s="4">
        <v>5919</v>
      </c>
      <c r="J109" s="4">
        <v>6200</v>
      </c>
      <c r="K109" s="4">
        <v>6300</v>
      </c>
      <c r="L109" s="4">
        <v>6400</v>
      </c>
      <c r="M109" s="4">
        <v>5925</v>
      </c>
      <c r="N109" s="16">
        <f>SUM(B109:M109)</f>
        <v>72822</v>
      </c>
      <c r="P109" s="34"/>
    </row>
    <row r="110" spans="1:16" ht="14.25" x14ac:dyDescent="0.2">
      <c r="A110" s="12" t="s">
        <v>60</v>
      </c>
      <c r="B110" s="5">
        <v>204</v>
      </c>
      <c r="C110" s="5">
        <v>181</v>
      </c>
      <c r="D110" s="5">
        <v>186</v>
      </c>
      <c r="E110" s="5">
        <v>200</v>
      </c>
      <c r="F110" s="5">
        <v>197</v>
      </c>
      <c r="G110" s="5">
        <v>222</v>
      </c>
      <c r="H110" s="5">
        <v>243</v>
      </c>
      <c r="I110" s="5">
        <v>305</v>
      </c>
      <c r="J110" s="5">
        <v>300</v>
      </c>
      <c r="K110" s="5">
        <v>310</v>
      </c>
      <c r="L110" s="5">
        <v>300</v>
      </c>
      <c r="M110" s="5">
        <v>275</v>
      </c>
      <c r="N110" s="16"/>
      <c r="P110" s="34"/>
    </row>
    <row r="111" spans="1:16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6"/>
    </row>
    <row r="112" spans="1:16" ht="14.25" x14ac:dyDescent="0.2">
      <c r="A112" s="11" t="s">
        <v>13</v>
      </c>
      <c r="B112" s="8">
        <f t="shared" ref="B112:M112" si="6">SUM(B104:B110)</f>
        <v>89642</v>
      </c>
      <c r="C112" s="8">
        <f t="shared" si="6"/>
        <v>86836</v>
      </c>
      <c r="D112" s="8">
        <f t="shared" si="6"/>
        <v>84697</v>
      </c>
      <c r="E112" s="8">
        <f t="shared" si="6"/>
        <v>86732</v>
      </c>
      <c r="F112" s="8">
        <f t="shared" si="6"/>
        <v>90093</v>
      </c>
      <c r="G112" s="8">
        <f>SUM(G104:G110)</f>
        <v>88063</v>
      </c>
      <c r="H112" s="8">
        <f t="shared" si="6"/>
        <v>91386</v>
      </c>
      <c r="I112" s="8">
        <f t="shared" si="6"/>
        <v>92703</v>
      </c>
      <c r="J112" s="8">
        <f t="shared" si="6"/>
        <v>94900</v>
      </c>
      <c r="K112" s="8">
        <f t="shared" si="6"/>
        <v>93710</v>
      </c>
      <c r="L112" s="8">
        <f t="shared" si="6"/>
        <v>96950</v>
      </c>
      <c r="M112" s="8">
        <f t="shared" si="6"/>
        <v>90050</v>
      </c>
      <c r="N112" s="16"/>
      <c r="P112" s="34"/>
    </row>
    <row r="113" spans="1:16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1:16" x14ac:dyDescent="0.2">
      <c r="A114" s="6" t="s">
        <v>78</v>
      </c>
    </row>
    <row r="115" spans="1:16" ht="13.5" thickBot="1" x14ac:dyDescent="0.25">
      <c r="A115" s="6"/>
      <c r="D115" s="16"/>
      <c r="E115" s="16"/>
      <c r="F115" s="16"/>
      <c r="G115" s="37"/>
      <c r="H115" s="37"/>
      <c r="I115" s="37"/>
      <c r="J115" s="37"/>
      <c r="K115" s="37"/>
    </row>
    <row r="116" spans="1:16" ht="15" x14ac:dyDescent="0.2">
      <c r="A116" s="7"/>
      <c r="B116" s="120" t="s">
        <v>79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1"/>
    </row>
    <row r="117" spans="1:16" ht="15" x14ac:dyDescent="0.2">
      <c r="A117" s="9" t="s">
        <v>0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9"/>
    </row>
    <row r="118" spans="1:16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</row>
    <row r="119" spans="1:16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</row>
    <row r="120" spans="1:16" ht="14.25" x14ac:dyDescent="0.2">
      <c r="A120" s="11" t="s">
        <v>21</v>
      </c>
      <c r="B120" s="4">
        <v>29000</v>
      </c>
      <c r="C120" s="4">
        <v>28500</v>
      </c>
      <c r="D120" s="4">
        <v>29750</v>
      </c>
      <c r="E120" s="4">
        <v>29500</v>
      </c>
      <c r="F120" s="4">
        <v>30000</v>
      </c>
      <c r="G120" s="4">
        <v>29000</v>
      </c>
      <c r="H120" s="4">
        <v>29250</v>
      </c>
      <c r="I120" s="4">
        <v>30500</v>
      </c>
      <c r="J120" s="4">
        <v>31500</v>
      </c>
      <c r="K120" s="4">
        <v>28500</v>
      </c>
      <c r="L120" s="4">
        <v>28100</v>
      </c>
      <c r="M120" s="4">
        <v>32000</v>
      </c>
      <c r="N120" s="16"/>
      <c r="O120" s="16"/>
      <c r="P120" s="16"/>
    </row>
    <row r="121" spans="1:16" ht="14.25" x14ac:dyDescent="0.2">
      <c r="A121" s="12" t="s">
        <v>22</v>
      </c>
      <c r="B121" s="5">
        <v>2650</v>
      </c>
      <c r="C121" s="5">
        <v>2500</v>
      </c>
      <c r="D121" s="5">
        <v>2750</v>
      </c>
      <c r="E121" s="5">
        <v>2500</v>
      </c>
      <c r="F121" s="5">
        <v>2650</v>
      </c>
      <c r="G121" s="5">
        <v>2750</v>
      </c>
      <c r="H121" s="5">
        <v>2900</v>
      </c>
      <c r="I121" s="5">
        <v>3000</v>
      </c>
      <c r="J121" s="5">
        <v>2750</v>
      </c>
      <c r="K121" s="5">
        <v>2950</v>
      </c>
      <c r="L121" s="5">
        <v>2900</v>
      </c>
      <c r="M121" s="5">
        <v>2850</v>
      </c>
      <c r="N121" s="16"/>
      <c r="O121" s="16"/>
      <c r="P121" s="16"/>
    </row>
    <row r="122" spans="1:16" ht="14.25" x14ac:dyDescent="0.2">
      <c r="A122" s="11" t="s">
        <v>23</v>
      </c>
      <c r="B122" s="4">
        <v>60000</v>
      </c>
      <c r="C122" s="4">
        <v>59500</v>
      </c>
      <c r="D122" s="4">
        <v>62000</v>
      </c>
      <c r="E122" s="4">
        <v>55000</v>
      </c>
      <c r="F122" s="4">
        <v>63000</v>
      </c>
      <c r="G122" s="4">
        <v>60000</v>
      </c>
      <c r="H122" s="4">
        <v>60500</v>
      </c>
      <c r="I122" s="4">
        <v>61500</v>
      </c>
      <c r="J122" s="4">
        <v>61000</v>
      </c>
      <c r="K122" s="4">
        <v>64000</v>
      </c>
      <c r="L122" s="4">
        <v>68500</v>
      </c>
      <c r="M122" s="4">
        <v>64000</v>
      </c>
      <c r="N122" s="16"/>
      <c r="O122" s="16"/>
      <c r="P122" s="16"/>
    </row>
    <row r="123" spans="1:16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6"/>
      <c r="O123" s="16"/>
      <c r="P123" s="16"/>
    </row>
    <row r="124" spans="1:16" ht="14.25" x14ac:dyDescent="0.2">
      <c r="A124" s="12" t="s">
        <v>25</v>
      </c>
      <c r="B124" s="5">
        <v>2250</v>
      </c>
      <c r="C124" s="5">
        <v>2150</v>
      </c>
      <c r="D124" s="5">
        <v>2300</v>
      </c>
      <c r="E124" s="5">
        <v>2100</v>
      </c>
      <c r="F124" s="5">
        <v>1800</v>
      </c>
      <c r="G124" s="5">
        <v>1900</v>
      </c>
      <c r="H124" s="5">
        <v>1950</v>
      </c>
      <c r="I124" s="5">
        <v>1950</v>
      </c>
      <c r="J124" s="5">
        <v>1800</v>
      </c>
      <c r="K124" s="5">
        <v>1850</v>
      </c>
      <c r="L124" s="5">
        <v>1860</v>
      </c>
      <c r="M124" s="5">
        <v>1400</v>
      </c>
      <c r="N124" s="16"/>
      <c r="O124" s="16"/>
      <c r="P124" s="16"/>
    </row>
    <row r="125" spans="1:16" ht="14.25" x14ac:dyDescent="0.2">
      <c r="A125" s="11" t="s">
        <v>26</v>
      </c>
      <c r="B125" s="4">
        <v>6225</v>
      </c>
      <c r="C125" s="4">
        <v>5500</v>
      </c>
      <c r="D125" s="4">
        <v>5750</v>
      </c>
      <c r="E125" s="4">
        <v>5550</v>
      </c>
      <c r="F125" s="4">
        <v>6000</v>
      </c>
      <c r="G125" s="4">
        <v>6500</v>
      </c>
      <c r="H125" s="4">
        <v>7000</v>
      </c>
      <c r="I125" s="4">
        <v>7250</v>
      </c>
      <c r="J125" s="4">
        <v>6500</v>
      </c>
      <c r="K125" s="4">
        <v>5300</v>
      </c>
      <c r="L125" s="4">
        <v>5600</v>
      </c>
      <c r="M125" s="4">
        <v>7400</v>
      </c>
      <c r="N125" s="16">
        <f>SUM(B125:M125)</f>
        <v>74575</v>
      </c>
      <c r="O125" s="16"/>
      <c r="P125" s="16"/>
    </row>
    <row r="126" spans="1:16" ht="14.25" x14ac:dyDescent="0.2">
      <c r="A126" s="12" t="s">
        <v>60</v>
      </c>
      <c r="B126" s="5">
        <v>275</v>
      </c>
      <c r="C126" s="5">
        <v>250</v>
      </c>
      <c r="D126" s="5">
        <v>275</v>
      </c>
      <c r="E126" s="5">
        <v>350</v>
      </c>
      <c r="F126" s="5">
        <v>325</v>
      </c>
      <c r="G126" s="5">
        <v>350</v>
      </c>
      <c r="H126" s="5">
        <v>400</v>
      </c>
      <c r="I126" s="5">
        <v>450</v>
      </c>
      <c r="J126" s="5">
        <v>350</v>
      </c>
      <c r="K126" s="5">
        <v>400</v>
      </c>
      <c r="L126" s="5">
        <v>400</v>
      </c>
      <c r="M126" s="5">
        <v>350</v>
      </c>
      <c r="N126" s="16"/>
      <c r="O126" s="16"/>
      <c r="P126" s="16"/>
    </row>
    <row r="127" spans="1:16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6"/>
      <c r="O127" s="16"/>
      <c r="P127" s="16"/>
    </row>
    <row r="128" spans="1:16" ht="14.25" x14ac:dyDescent="0.2">
      <c r="A128" s="11" t="s">
        <v>13</v>
      </c>
      <c r="B128" s="103">
        <f t="shared" ref="B128:G128" si="7">SUM(B120:B126)</f>
        <v>100400</v>
      </c>
      <c r="C128" s="103">
        <f t="shared" si="7"/>
        <v>98400</v>
      </c>
      <c r="D128" s="103">
        <f t="shared" si="7"/>
        <v>102825</v>
      </c>
      <c r="E128" s="103">
        <f t="shared" si="7"/>
        <v>95000</v>
      </c>
      <c r="F128" s="103">
        <f t="shared" si="7"/>
        <v>103775</v>
      </c>
      <c r="G128" s="103">
        <f t="shared" si="7"/>
        <v>100500</v>
      </c>
      <c r="H128" s="104">
        <f t="shared" ref="H128:M128" si="8">SUM(H120:H126)</f>
        <v>102000</v>
      </c>
      <c r="I128" s="104">
        <f t="shared" si="8"/>
        <v>104650</v>
      </c>
      <c r="J128" s="104">
        <f t="shared" si="8"/>
        <v>103900</v>
      </c>
      <c r="K128" s="104">
        <f t="shared" si="8"/>
        <v>103000</v>
      </c>
      <c r="L128" s="104">
        <f t="shared" si="8"/>
        <v>107360</v>
      </c>
      <c r="M128" s="104">
        <f t="shared" si="8"/>
        <v>108000</v>
      </c>
      <c r="N128" s="16"/>
      <c r="P128" s="34"/>
    </row>
    <row r="129" spans="1:16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6" x14ac:dyDescent="0.2">
      <c r="A130" s="6" t="s">
        <v>78</v>
      </c>
    </row>
    <row r="131" spans="1:16" ht="13.5" thickBot="1" x14ac:dyDescent="0.25">
      <c r="B131" s="16"/>
      <c r="C131" s="16"/>
      <c r="E131" s="16"/>
      <c r="F131" s="16"/>
      <c r="G131" s="16"/>
      <c r="H131" s="16"/>
      <c r="I131" s="16"/>
      <c r="J131" s="34"/>
    </row>
    <row r="132" spans="1:16" ht="15" x14ac:dyDescent="0.2">
      <c r="A132" s="7"/>
      <c r="B132" s="120" t="s">
        <v>86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1"/>
    </row>
    <row r="133" spans="1:16" ht="15" x14ac:dyDescent="0.2">
      <c r="A133" s="9" t="s">
        <v>0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9"/>
    </row>
    <row r="134" spans="1:16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</row>
    <row r="135" spans="1:16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</row>
    <row r="136" spans="1:16" ht="14.25" x14ac:dyDescent="0.2">
      <c r="A136" s="11" t="s">
        <v>21</v>
      </c>
      <c r="B136" s="4">
        <v>32500</v>
      </c>
      <c r="C136" s="4">
        <v>31000</v>
      </c>
      <c r="D136" s="4">
        <v>32250</v>
      </c>
      <c r="E136" s="4">
        <v>31250</v>
      </c>
      <c r="F136" s="4">
        <v>31500</v>
      </c>
      <c r="G136" s="4">
        <v>34000</v>
      </c>
      <c r="H136" s="4">
        <v>31000</v>
      </c>
      <c r="I136" s="4">
        <v>34000</v>
      </c>
      <c r="J136" s="4">
        <v>34500</v>
      </c>
      <c r="K136" s="4">
        <v>35000</v>
      </c>
      <c r="L136" s="4">
        <v>32000</v>
      </c>
      <c r="M136" s="4">
        <v>38000</v>
      </c>
      <c r="N136" s="16"/>
      <c r="O136" s="16"/>
      <c r="P136" s="16"/>
    </row>
    <row r="137" spans="1:16" ht="14.25" x14ac:dyDescent="0.2">
      <c r="A137" s="12" t="s">
        <v>22</v>
      </c>
      <c r="B137" s="5">
        <v>2700</v>
      </c>
      <c r="C137" s="5">
        <v>2600</v>
      </c>
      <c r="D137" s="5">
        <v>2650</v>
      </c>
      <c r="E137" s="5">
        <v>2600</v>
      </c>
      <c r="F137" s="5">
        <v>2700</v>
      </c>
      <c r="G137" s="5">
        <v>2900</v>
      </c>
      <c r="H137" s="5">
        <v>2600</v>
      </c>
      <c r="I137" s="5">
        <v>2800</v>
      </c>
      <c r="J137" s="5">
        <v>2750</v>
      </c>
      <c r="K137" s="5">
        <v>3000</v>
      </c>
      <c r="L137" s="5">
        <v>2900</v>
      </c>
      <c r="M137" s="5">
        <v>2800</v>
      </c>
      <c r="N137" s="16"/>
      <c r="O137" s="16"/>
      <c r="P137" s="16"/>
    </row>
    <row r="138" spans="1:16" ht="14.25" x14ac:dyDescent="0.2">
      <c r="A138" s="11" t="s">
        <v>23</v>
      </c>
      <c r="B138" s="4">
        <v>57500</v>
      </c>
      <c r="C138" s="4">
        <v>50000</v>
      </c>
      <c r="D138" s="4">
        <v>65000</v>
      </c>
      <c r="E138" s="4">
        <v>58000</v>
      </c>
      <c r="F138" s="4">
        <v>60000</v>
      </c>
      <c r="G138" s="4">
        <v>61500</v>
      </c>
      <c r="H138" s="4">
        <v>62000</v>
      </c>
      <c r="I138" s="4">
        <v>63000</v>
      </c>
      <c r="J138" s="4">
        <v>65000</v>
      </c>
      <c r="K138" s="4">
        <v>64000</v>
      </c>
      <c r="L138" s="4">
        <v>63000</v>
      </c>
      <c r="M138" s="4">
        <v>69000</v>
      </c>
      <c r="N138" s="16"/>
      <c r="O138" s="16"/>
      <c r="P138" s="16"/>
    </row>
    <row r="139" spans="1:16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"/>
      <c r="O139" s="16"/>
      <c r="P139" s="16"/>
    </row>
    <row r="140" spans="1:16" ht="14.25" x14ac:dyDescent="0.2">
      <c r="A140" s="12" t="s">
        <v>25</v>
      </c>
      <c r="B140" s="5">
        <v>1500</v>
      </c>
      <c r="C140" s="5">
        <v>1350</v>
      </c>
      <c r="D140" s="5">
        <v>1400</v>
      </c>
      <c r="E140" s="5">
        <v>1350</v>
      </c>
      <c r="F140" s="5">
        <v>1400</v>
      </c>
      <c r="G140" s="5">
        <v>1250</v>
      </c>
      <c r="H140" s="5">
        <v>1300</v>
      </c>
      <c r="I140" s="5">
        <v>1250</v>
      </c>
      <c r="J140" s="5">
        <v>1100</v>
      </c>
      <c r="K140" s="5">
        <v>1000</v>
      </c>
      <c r="L140" s="5">
        <v>1050</v>
      </c>
      <c r="M140" s="5">
        <v>1100</v>
      </c>
      <c r="N140" s="16"/>
      <c r="O140" s="16"/>
      <c r="P140" s="16"/>
    </row>
    <row r="141" spans="1:16" ht="14.25" x14ac:dyDescent="0.2">
      <c r="A141" s="11" t="s">
        <v>26</v>
      </c>
      <c r="B141" s="4">
        <v>6450</v>
      </c>
      <c r="C141" s="4">
        <v>5775</v>
      </c>
      <c r="D141" s="4">
        <v>5850</v>
      </c>
      <c r="E141" s="4">
        <v>5775</v>
      </c>
      <c r="F141" s="4">
        <v>6000</v>
      </c>
      <c r="G141" s="4">
        <v>5900</v>
      </c>
      <c r="H141" s="4">
        <v>5700</v>
      </c>
      <c r="I141" s="4">
        <v>5600</v>
      </c>
      <c r="J141" s="4">
        <v>5800</v>
      </c>
      <c r="K141" s="4">
        <v>5600</v>
      </c>
      <c r="L141" s="4">
        <v>5600</v>
      </c>
      <c r="M141" s="4">
        <v>5600</v>
      </c>
      <c r="N141" s="16">
        <f>SUM(B141:M141)</f>
        <v>69650</v>
      </c>
      <c r="O141" s="16"/>
      <c r="P141" s="16"/>
    </row>
    <row r="142" spans="1:16" ht="14.25" x14ac:dyDescent="0.2">
      <c r="A142" s="12" t="s">
        <v>60</v>
      </c>
      <c r="B142" s="5">
        <v>350</v>
      </c>
      <c r="C142" s="5">
        <v>275</v>
      </c>
      <c r="D142" s="5">
        <v>350</v>
      </c>
      <c r="E142" s="5">
        <v>375</v>
      </c>
      <c r="F142" s="5">
        <v>400</v>
      </c>
      <c r="G142" s="5">
        <v>450</v>
      </c>
      <c r="H142" s="5">
        <v>400</v>
      </c>
      <c r="I142" s="5">
        <v>350</v>
      </c>
      <c r="J142" s="5">
        <v>350</v>
      </c>
      <c r="K142" s="5">
        <v>400</v>
      </c>
      <c r="L142" s="5">
        <v>450</v>
      </c>
      <c r="M142" s="5">
        <v>500</v>
      </c>
      <c r="N142" s="16"/>
      <c r="O142" s="16"/>
      <c r="P142" s="16"/>
    </row>
    <row r="143" spans="1:16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6"/>
      <c r="O143" s="16"/>
      <c r="P143" s="16"/>
    </row>
    <row r="144" spans="1:16" ht="14.25" x14ac:dyDescent="0.2">
      <c r="A144" s="11" t="s">
        <v>13</v>
      </c>
      <c r="B144" s="8">
        <f t="shared" ref="B144:M144" si="9">SUM(B136:B142)</f>
        <v>101000</v>
      </c>
      <c r="C144" s="8">
        <f t="shared" si="9"/>
        <v>91000</v>
      </c>
      <c r="D144" s="8">
        <f t="shared" si="9"/>
        <v>107500</v>
      </c>
      <c r="E144" s="8">
        <f t="shared" si="9"/>
        <v>99350</v>
      </c>
      <c r="F144" s="8">
        <f t="shared" si="9"/>
        <v>102000</v>
      </c>
      <c r="G144" s="8">
        <f t="shared" si="9"/>
        <v>106000</v>
      </c>
      <c r="H144" s="8">
        <f t="shared" si="9"/>
        <v>103000</v>
      </c>
      <c r="I144" s="8">
        <f t="shared" si="9"/>
        <v>107000</v>
      </c>
      <c r="J144" s="8">
        <f t="shared" si="9"/>
        <v>109500</v>
      </c>
      <c r="K144" s="8">
        <f t="shared" si="9"/>
        <v>109000</v>
      </c>
      <c r="L144" s="8">
        <f t="shared" si="9"/>
        <v>105000</v>
      </c>
      <c r="M144" s="8">
        <f t="shared" si="9"/>
        <v>117000</v>
      </c>
      <c r="N144" s="16"/>
      <c r="P144" s="34"/>
    </row>
    <row r="145" spans="1:16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6" x14ac:dyDescent="0.2">
      <c r="A146" s="6" t="s">
        <v>78</v>
      </c>
    </row>
    <row r="147" spans="1:16" ht="13.5" thickBot="1" x14ac:dyDescent="0.25"/>
    <row r="148" spans="1:16" ht="15" x14ac:dyDescent="0.2">
      <c r="A148" s="7"/>
      <c r="B148" s="120" t="s">
        <v>95</v>
      </c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1"/>
    </row>
    <row r="149" spans="1:16" ht="15" x14ac:dyDescent="0.2">
      <c r="A149" s="9" t="s">
        <v>0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9"/>
    </row>
    <row r="150" spans="1:16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</row>
    <row r="151" spans="1:16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</row>
    <row r="152" spans="1:16" ht="14.25" x14ac:dyDescent="0.2">
      <c r="A152" s="11" t="s">
        <v>21</v>
      </c>
      <c r="B152" s="4">
        <v>36000</v>
      </c>
      <c r="C152" s="4">
        <v>34000</v>
      </c>
      <c r="D152" s="4">
        <v>38500</v>
      </c>
      <c r="E152" s="4">
        <v>37000</v>
      </c>
      <c r="F152" s="4">
        <v>38000</v>
      </c>
      <c r="G152" s="4">
        <v>35000</v>
      </c>
      <c r="H152" s="4">
        <v>35000</v>
      </c>
      <c r="I152" s="4">
        <v>41000</v>
      </c>
      <c r="J152" s="4">
        <v>43000</v>
      </c>
      <c r="K152" s="4">
        <v>45000</v>
      </c>
      <c r="L152" s="4">
        <v>42000</v>
      </c>
      <c r="M152" s="4">
        <v>44000</v>
      </c>
      <c r="N152" s="16"/>
      <c r="O152" s="16"/>
      <c r="P152" s="16"/>
    </row>
    <row r="153" spans="1:16" ht="14.25" x14ac:dyDescent="0.2">
      <c r="A153" s="12" t="s">
        <v>22</v>
      </c>
      <c r="B153" s="5">
        <v>2900</v>
      </c>
      <c r="C153" s="5">
        <v>2700</v>
      </c>
      <c r="D153" s="5">
        <v>2700</v>
      </c>
      <c r="E153" s="5">
        <v>2650</v>
      </c>
      <c r="F153" s="5">
        <v>2950</v>
      </c>
      <c r="G153" s="5">
        <v>3200</v>
      </c>
      <c r="H153" s="5">
        <v>2600</v>
      </c>
      <c r="I153" s="5">
        <v>3100</v>
      </c>
      <c r="J153" s="5">
        <v>2900</v>
      </c>
      <c r="K153" s="5">
        <v>2500</v>
      </c>
      <c r="L153" s="5">
        <v>3000</v>
      </c>
      <c r="M153" s="5">
        <v>3250</v>
      </c>
      <c r="N153" s="16"/>
      <c r="O153" s="16"/>
      <c r="P153" s="16"/>
    </row>
    <row r="154" spans="1:16" ht="14.25" x14ac:dyDescent="0.2">
      <c r="A154" s="11" t="s">
        <v>23</v>
      </c>
      <c r="B154" s="4">
        <v>64000</v>
      </c>
      <c r="C154" s="4">
        <v>60000</v>
      </c>
      <c r="D154" s="4">
        <v>68000</v>
      </c>
      <c r="E154" s="4">
        <v>65000</v>
      </c>
      <c r="F154" s="4">
        <v>68000</v>
      </c>
      <c r="G154" s="4">
        <v>63000</v>
      </c>
      <c r="H154" s="4">
        <v>61000</v>
      </c>
      <c r="I154" s="4">
        <v>65000</v>
      </c>
      <c r="J154" s="4">
        <v>62000</v>
      </c>
      <c r="K154" s="4">
        <v>65000</v>
      </c>
      <c r="L154" s="4">
        <v>64000</v>
      </c>
      <c r="M154" s="4">
        <v>66000</v>
      </c>
      <c r="N154" s="16"/>
      <c r="O154" s="16"/>
      <c r="P154" s="16"/>
    </row>
    <row r="155" spans="1:16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6"/>
      <c r="O155" s="16"/>
      <c r="P155" s="16"/>
    </row>
    <row r="156" spans="1:16" ht="14.25" x14ac:dyDescent="0.2">
      <c r="A156" s="12" t="s">
        <v>25</v>
      </c>
      <c r="B156" s="5">
        <v>1100</v>
      </c>
      <c r="C156" s="5">
        <v>1000</v>
      </c>
      <c r="D156" s="5">
        <v>900</v>
      </c>
      <c r="E156" s="5">
        <v>850</v>
      </c>
      <c r="F156" s="5">
        <v>1000</v>
      </c>
      <c r="G156" s="5">
        <v>900</v>
      </c>
      <c r="H156" s="5">
        <v>850</v>
      </c>
      <c r="I156" s="5">
        <v>1050</v>
      </c>
      <c r="J156" s="5">
        <v>800</v>
      </c>
      <c r="K156" s="5">
        <v>600</v>
      </c>
      <c r="L156" s="5">
        <v>650</v>
      </c>
      <c r="M156" s="5">
        <v>700</v>
      </c>
      <c r="N156" s="16"/>
      <c r="O156" s="16"/>
      <c r="P156" s="16"/>
    </row>
    <row r="157" spans="1:16" ht="14.25" x14ac:dyDescent="0.2">
      <c r="A157" s="11" t="s">
        <v>26</v>
      </c>
      <c r="B157" s="4">
        <v>5900</v>
      </c>
      <c r="C157" s="4">
        <v>5800</v>
      </c>
      <c r="D157" s="4">
        <v>5850</v>
      </c>
      <c r="E157" s="4">
        <v>5750</v>
      </c>
      <c r="F157" s="4">
        <v>6000</v>
      </c>
      <c r="G157" s="4">
        <v>6100</v>
      </c>
      <c r="H157" s="4">
        <v>5200</v>
      </c>
      <c r="I157" s="4">
        <v>5500</v>
      </c>
      <c r="J157" s="4">
        <v>5700</v>
      </c>
      <c r="K157" s="4">
        <v>5350</v>
      </c>
      <c r="L157" s="4">
        <v>5800</v>
      </c>
      <c r="M157" s="4">
        <v>6000</v>
      </c>
      <c r="N157" s="16">
        <f>SUM(B157:M157)</f>
        <v>68950</v>
      </c>
      <c r="O157" s="16"/>
      <c r="P157" s="16"/>
    </row>
    <row r="158" spans="1:16" ht="14.25" x14ac:dyDescent="0.2">
      <c r="A158" s="12" t="s">
        <v>60</v>
      </c>
      <c r="B158" s="5">
        <v>450</v>
      </c>
      <c r="C158" s="5">
        <v>425</v>
      </c>
      <c r="D158" s="5">
        <v>475</v>
      </c>
      <c r="E158" s="5">
        <v>450</v>
      </c>
      <c r="F158" s="5">
        <v>550</v>
      </c>
      <c r="G158" s="5">
        <v>475</v>
      </c>
      <c r="H158" s="5">
        <v>500</v>
      </c>
      <c r="I158" s="5">
        <v>550</v>
      </c>
      <c r="J158" s="5">
        <v>600</v>
      </c>
      <c r="K158" s="5">
        <v>550</v>
      </c>
      <c r="L158" s="5">
        <v>550</v>
      </c>
      <c r="M158" s="5">
        <v>550</v>
      </c>
      <c r="N158" s="16"/>
      <c r="O158" s="16"/>
      <c r="P158" s="16"/>
    </row>
    <row r="159" spans="1:16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6"/>
      <c r="O159" s="16"/>
      <c r="P159" s="16"/>
    </row>
    <row r="160" spans="1:16" ht="14.25" x14ac:dyDescent="0.2">
      <c r="A160" s="11" t="s">
        <v>13</v>
      </c>
      <c r="B160" s="8">
        <f t="shared" ref="B160:M160" si="10">SUM(B152:B158)</f>
        <v>110350</v>
      </c>
      <c r="C160" s="8">
        <f t="shared" si="10"/>
        <v>103925</v>
      </c>
      <c r="D160" s="8">
        <f t="shared" si="10"/>
        <v>116425</v>
      </c>
      <c r="E160" s="8">
        <f t="shared" si="10"/>
        <v>111700</v>
      </c>
      <c r="F160" s="8">
        <f t="shared" si="10"/>
        <v>116500</v>
      </c>
      <c r="G160" s="8">
        <f t="shared" si="10"/>
        <v>108675</v>
      </c>
      <c r="H160" s="8">
        <f t="shared" si="10"/>
        <v>105150</v>
      </c>
      <c r="I160" s="8">
        <f t="shared" si="10"/>
        <v>116200</v>
      </c>
      <c r="J160" s="8">
        <f t="shared" si="10"/>
        <v>115000</v>
      </c>
      <c r="K160" s="8">
        <f t="shared" si="10"/>
        <v>119000</v>
      </c>
      <c r="L160" s="8">
        <f t="shared" si="10"/>
        <v>116000</v>
      </c>
      <c r="M160" s="8">
        <f t="shared" si="10"/>
        <v>120500</v>
      </c>
      <c r="N160" s="16"/>
      <c r="P160" s="34"/>
    </row>
    <row r="161" spans="1:16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pans="1:16" x14ac:dyDescent="0.2">
      <c r="A162" s="6" t="s">
        <v>78</v>
      </c>
    </row>
    <row r="163" spans="1:16" ht="13.5" thickBot="1" x14ac:dyDescent="0.25"/>
    <row r="164" spans="1:16" ht="15" x14ac:dyDescent="0.2">
      <c r="A164" s="7"/>
      <c r="B164" s="120" t="s">
        <v>97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1"/>
    </row>
    <row r="165" spans="1:16" ht="15" x14ac:dyDescent="0.2">
      <c r="A165" s="9" t="s">
        <v>0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9"/>
    </row>
    <row r="166" spans="1:16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</row>
    <row r="167" spans="1:16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</row>
    <row r="168" spans="1:16" ht="14.25" x14ac:dyDescent="0.2">
      <c r="A168" s="11" t="s">
        <v>21</v>
      </c>
      <c r="B168" s="4">
        <v>43000</v>
      </c>
      <c r="C168" s="4">
        <v>41000</v>
      </c>
      <c r="D168" s="4">
        <v>42000</v>
      </c>
      <c r="E168" s="4">
        <v>43000</v>
      </c>
      <c r="F168" s="4">
        <v>45000</v>
      </c>
      <c r="G168" s="4">
        <v>43000</v>
      </c>
      <c r="H168" s="4">
        <v>43500</v>
      </c>
      <c r="I168" s="4">
        <v>45000</v>
      </c>
      <c r="J168" s="4">
        <v>44000</v>
      </c>
      <c r="K168" s="4">
        <v>43000</v>
      </c>
      <c r="L168" s="4">
        <v>45000</v>
      </c>
      <c r="M168" s="4">
        <v>45500</v>
      </c>
      <c r="N168" s="16"/>
      <c r="O168" s="16"/>
      <c r="P168" s="16"/>
    </row>
    <row r="169" spans="1:16" ht="14.25" x14ac:dyDescent="0.2">
      <c r="A169" s="12" t="s">
        <v>22</v>
      </c>
      <c r="B169" s="5">
        <v>3000</v>
      </c>
      <c r="C169" s="5">
        <v>2500</v>
      </c>
      <c r="D169" s="5">
        <v>2600</v>
      </c>
      <c r="E169" s="5">
        <v>2650</v>
      </c>
      <c r="F169" s="5">
        <v>2500</v>
      </c>
      <c r="G169" s="5">
        <v>2550</v>
      </c>
      <c r="H169" s="5">
        <v>2650</v>
      </c>
      <c r="I169" s="5">
        <v>2700</v>
      </c>
      <c r="J169" s="5">
        <v>2650</v>
      </c>
      <c r="K169" s="5">
        <v>2650</v>
      </c>
      <c r="L169" s="5">
        <v>2700</v>
      </c>
      <c r="M169" s="5">
        <v>2750</v>
      </c>
      <c r="N169" s="16"/>
      <c r="O169" s="16"/>
      <c r="P169" s="16"/>
    </row>
    <row r="170" spans="1:16" ht="14.25" x14ac:dyDescent="0.2">
      <c r="A170" s="11" t="s">
        <v>23</v>
      </c>
      <c r="B170" s="4">
        <v>65000</v>
      </c>
      <c r="C170" s="4">
        <v>62000</v>
      </c>
      <c r="D170" s="4">
        <v>75000</v>
      </c>
      <c r="E170" s="4">
        <v>68000</v>
      </c>
      <c r="F170" s="4">
        <v>65000</v>
      </c>
      <c r="G170" s="4">
        <v>62000</v>
      </c>
      <c r="H170" s="4">
        <v>63500</v>
      </c>
      <c r="I170" s="4">
        <v>62500</v>
      </c>
      <c r="J170" s="4">
        <v>62000</v>
      </c>
      <c r="K170" s="4">
        <v>58000</v>
      </c>
      <c r="L170" s="4">
        <v>60000</v>
      </c>
      <c r="M170" s="4">
        <v>62000</v>
      </c>
      <c r="N170" s="16"/>
      <c r="O170" s="16"/>
      <c r="P170" s="16"/>
    </row>
    <row r="171" spans="1:16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6"/>
      <c r="O171" s="16"/>
      <c r="P171" s="16"/>
    </row>
    <row r="172" spans="1:16" ht="14.25" x14ac:dyDescent="0.2">
      <c r="A172" s="12" t="s">
        <v>25</v>
      </c>
      <c r="B172" s="5">
        <v>800</v>
      </c>
      <c r="C172" s="5">
        <v>825</v>
      </c>
      <c r="D172" s="5">
        <v>750</v>
      </c>
      <c r="E172" s="5">
        <v>750</v>
      </c>
      <c r="F172" s="5">
        <v>650</v>
      </c>
      <c r="G172" s="5">
        <v>730</v>
      </c>
      <c r="H172" s="5">
        <v>750</v>
      </c>
      <c r="I172" s="5">
        <v>650</v>
      </c>
      <c r="J172" s="5">
        <v>750</v>
      </c>
      <c r="K172" s="5">
        <v>700</v>
      </c>
      <c r="L172" s="5">
        <v>725</v>
      </c>
      <c r="M172" s="5">
        <v>725</v>
      </c>
      <c r="N172" s="16"/>
      <c r="O172" s="16"/>
      <c r="P172" s="16"/>
    </row>
    <row r="173" spans="1:16" ht="14.25" x14ac:dyDescent="0.2">
      <c r="A173" s="11" t="s">
        <v>26</v>
      </c>
      <c r="B173" s="4">
        <v>5850</v>
      </c>
      <c r="C173" s="4">
        <v>5550</v>
      </c>
      <c r="D173" s="4">
        <v>6000</v>
      </c>
      <c r="E173" s="4">
        <v>5850</v>
      </c>
      <c r="F173" s="4">
        <v>5700</v>
      </c>
      <c r="G173" s="4">
        <v>6200</v>
      </c>
      <c r="H173" s="4">
        <v>5900</v>
      </c>
      <c r="I173" s="4">
        <v>6100</v>
      </c>
      <c r="J173" s="4">
        <v>6000</v>
      </c>
      <c r="K173" s="4">
        <v>5850</v>
      </c>
      <c r="L173" s="4">
        <v>5750</v>
      </c>
      <c r="M173" s="4">
        <v>6200</v>
      </c>
      <c r="N173" s="16">
        <f>SUM(B173:M173)</f>
        <v>70950</v>
      </c>
      <c r="O173" s="16"/>
      <c r="P173" s="16"/>
    </row>
    <row r="174" spans="1:16" ht="14.25" x14ac:dyDescent="0.2">
      <c r="A174" s="12" t="s">
        <v>60</v>
      </c>
      <c r="B174" s="5">
        <v>550</v>
      </c>
      <c r="C174" s="5">
        <v>625</v>
      </c>
      <c r="D174" s="5">
        <v>650</v>
      </c>
      <c r="E174" s="5">
        <v>750</v>
      </c>
      <c r="F174" s="5">
        <v>650</v>
      </c>
      <c r="G174" s="5">
        <v>720</v>
      </c>
      <c r="H174" s="5">
        <v>700</v>
      </c>
      <c r="I174" s="5">
        <v>750</v>
      </c>
      <c r="J174" s="5">
        <v>850</v>
      </c>
      <c r="K174" s="5">
        <v>800</v>
      </c>
      <c r="L174" s="5">
        <v>825</v>
      </c>
      <c r="M174" s="5">
        <v>825</v>
      </c>
      <c r="N174" s="16"/>
      <c r="O174" s="16"/>
      <c r="P174" s="16"/>
    </row>
    <row r="175" spans="1:16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6"/>
      <c r="O175" s="16"/>
      <c r="P175" s="16"/>
    </row>
    <row r="176" spans="1:16" ht="14.25" x14ac:dyDescent="0.2">
      <c r="A176" s="11" t="s">
        <v>13</v>
      </c>
      <c r="B176" s="8">
        <f t="shared" ref="B176:M176" si="11">SUM(B168:B174)</f>
        <v>118200</v>
      </c>
      <c r="C176" s="8">
        <f t="shared" si="11"/>
        <v>112500</v>
      </c>
      <c r="D176" s="8">
        <f t="shared" si="11"/>
        <v>127000</v>
      </c>
      <c r="E176" s="8">
        <f t="shared" si="11"/>
        <v>121000</v>
      </c>
      <c r="F176" s="8">
        <f t="shared" si="11"/>
        <v>119500</v>
      </c>
      <c r="G176" s="8">
        <f t="shared" si="11"/>
        <v>115200</v>
      </c>
      <c r="H176" s="8">
        <f t="shared" si="11"/>
        <v>117000</v>
      </c>
      <c r="I176" s="8">
        <f t="shared" si="11"/>
        <v>117700</v>
      </c>
      <c r="J176" s="8">
        <f t="shared" si="11"/>
        <v>116250</v>
      </c>
      <c r="K176" s="8">
        <f t="shared" si="11"/>
        <v>111000</v>
      </c>
      <c r="L176" s="8">
        <f t="shared" si="11"/>
        <v>115000</v>
      </c>
      <c r="M176" s="8">
        <f t="shared" si="11"/>
        <v>118000</v>
      </c>
      <c r="N176" s="16"/>
      <c r="P176" s="34"/>
    </row>
    <row r="177" spans="1:16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</row>
    <row r="178" spans="1:16" x14ac:dyDescent="0.2">
      <c r="A178" s="6" t="s">
        <v>78</v>
      </c>
    </row>
    <row r="179" spans="1:16" ht="13.5" thickBot="1" x14ac:dyDescent="0.25"/>
    <row r="180" spans="1:16" ht="15" x14ac:dyDescent="0.2">
      <c r="A180" s="7"/>
      <c r="B180" s="120" t="s">
        <v>109</v>
      </c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1"/>
    </row>
    <row r="181" spans="1:16" ht="15" x14ac:dyDescent="0.2">
      <c r="A181" s="9" t="s">
        <v>0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9"/>
    </row>
    <row r="182" spans="1:16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</row>
    <row r="183" spans="1:16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</row>
    <row r="184" spans="1:16" ht="14.25" x14ac:dyDescent="0.2">
      <c r="A184" s="11" t="s">
        <v>21</v>
      </c>
      <c r="B184" s="4">
        <v>45000</v>
      </c>
      <c r="C184" s="4">
        <v>43500</v>
      </c>
      <c r="D184" s="4">
        <v>48750</v>
      </c>
      <c r="E184" s="4">
        <v>44750</v>
      </c>
      <c r="F184" s="4">
        <v>41250</v>
      </c>
      <c r="G184" s="4">
        <v>41000</v>
      </c>
      <c r="H184" s="4">
        <v>39750</v>
      </c>
      <c r="I184" s="4">
        <v>41000</v>
      </c>
      <c r="J184" s="4">
        <v>41750</v>
      </c>
      <c r="K184" s="4">
        <v>44750</v>
      </c>
      <c r="L184" s="4">
        <v>43500</v>
      </c>
      <c r="M184" s="4">
        <v>48500</v>
      </c>
      <c r="N184" s="16"/>
      <c r="O184" s="16"/>
      <c r="P184" s="16"/>
    </row>
    <row r="185" spans="1:16" ht="14.25" x14ac:dyDescent="0.2">
      <c r="A185" s="12" t="s">
        <v>22</v>
      </c>
      <c r="B185" s="5">
        <v>2900</v>
      </c>
      <c r="C185" s="5">
        <v>2400</v>
      </c>
      <c r="D185" s="5">
        <v>2750</v>
      </c>
      <c r="E185" s="5">
        <v>2800</v>
      </c>
      <c r="F185" s="5">
        <v>2100</v>
      </c>
      <c r="G185" s="5">
        <v>2200</v>
      </c>
      <c r="H185" s="5">
        <v>2400</v>
      </c>
      <c r="I185" s="5">
        <v>2500</v>
      </c>
      <c r="J185" s="5">
        <v>2550</v>
      </c>
      <c r="K185" s="5">
        <v>2650</v>
      </c>
      <c r="L185" s="5">
        <v>2450</v>
      </c>
      <c r="M185" s="5">
        <v>2500</v>
      </c>
      <c r="N185" s="16"/>
      <c r="O185" s="16"/>
      <c r="P185" s="16"/>
    </row>
    <row r="186" spans="1:16" ht="14.25" x14ac:dyDescent="0.2">
      <c r="A186" s="11" t="s">
        <v>23</v>
      </c>
      <c r="B186" s="4">
        <v>63000</v>
      </c>
      <c r="C186" s="4">
        <v>56000</v>
      </c>
      <c r="D186" s="4">
        <v>64375</v>
      </c>
      <c r="E186" s="4">
        <v>62750</v>
      </c>
      <c r="F186" s="4">
        <v>51250</v>
      </c>
      <c r="G186" s="4">
        <v>50250</v>
      </c>
      <c r="H186" s="4">
        <v>42750</v>
      </c>
      <c r="I186" s="4">
        <v>51500</v>
      </c>
      <c r="J186" s="4">
        <v>48000</v>
      </c>
      <c r="K186" s="4">
        <v>53000</v>
      </c>
      <c r="L186" s="4">
        <v>50000</v>
      </c>
      <c r="M186" s="4">
        <v>45000</v>
      </c>
      <c r="N186" s="16"/>
      <c r="O186" s="16"/>
      <c r="P186" s="16"/>
    </row>
    <row r="187" spans="1:16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6"/>
      <c r="O187" s="16"/>
      <c r="P187" s="16"/>
    </row>
    <row r="188" spans="1:16" ht="14.25" x14ac:dyDescent="0.2">
      <c r="A188" s="12" t="s">
        <v>25</v>
      </c>
      <c r="B188" s="5">
        <v>700</v>
      </c>
      <c r="C188" s="5">
        <v>700</v>
      </c>
      <c r="D188" s="5">
        <v>750</v>
      </c>
      <c r="E188" s="5">
        <v>735</v>
      </c>
      <c r="F188" s="5">
        <v>550</v>
      </c>
      <c r="G188" s="5">
        <v>600</v>
      </c>
      <c r="H188" s="5">
        <v>600</v>
      </c>
      <c r="I188" s="5">
        <v>650</v>
      </c>
      <c r="J188" s="5">
        <v>600</v>
      </c>
      <c r="K188" s="5">
        <v>650</v>
      </c>
      <c r="L188" s="5">
        <v>700</v>
      </c>
      <c r="M188" s="5">
        <v>615</v>
      </c>
      <c r="N188" s="16"/>
      <c r="O188" s="16"/>
      <c r="P188" s="16"/>
    </row>
    <row r="189" spans="1:16" ht="14.25" x14ac:dyDescent="0.2">
      <c r="A189" s="11" t="s">
        <v>26</v>
      </c>
      <c r="B189" s="4">
        <v>6300</v>
      </c>
      <c r="C189" s="4">
        <v>5900</v>
      </c>
      <c r="D189" s="4">
        <v>6500</v>
      </c>
      <c r="E189" s="4">
        <v>6140</v>
      </c>
      <c r="F189" s="4">
        <v>5800</v>
      </c>
      <c r="G189" s="4">
        <v>5400</v>
      </c>
      <c r="H189" s="4">
        <v>5250</v>
      </c>
      <c r="I189" s="4">
        <v>6400</v>
      </c>
      <c r="J189" s="4">
        <v>5950</v>
      </c>
      <c r="K189" s="4">
        <v>6150</v>
      </c>
      <c r="L189" s="4">
        <v>5400</v>
      </c>
      <c r="M189" s="4">
        <v>6150</v>
      </c>
      <c r="N189" s="16">
        <f>SUM(B189:M189)</f>
        <v>71340</v>
      </c>
      <c r="O189" s="16"/>
      <c r="P189" s="16"/>
    </row>
    <row r="190" spans="1:16" ht="14.25" x14ac:dyDescent="0.2">
      <c r="A190" s="12" t="s">
        <v>60</v>
      </c>
      <c r="B190" s="5">
        <v>600</v>
      </c>
      <c r="C190" s="5">
        <v>800</v>
      </c>
      <c r="D190" s="5">
        <v>875</v>
      </c>
      <c r="E190" s="5">
        <v>825</v>
      </c>
      <c r="F190" s="5">
        <v>1050</v>
      </c>
      <c r="G190" s="5">
        <v>1150</v>
      </c>
      <c r="H190" s="5">
        <v>850</v>
      </c>
      <c r="I190" s="5">
        <v>950</v>
      </c>
      <c r="J190" s="5">
        <v>1150</v>
      </c>
      <c r="K190" s="5">
        <v>900</v>
      </c>
      <c r="L190" s="5">
        <v>950</v>
      </c>
      <c r="M190" s="5">
        <v>935</v>
      </c>
      <c r="N190" s="16"/>
      <c r="O190" s="16"/>
      <c r="P190" s="16"/>
    </row>
    <row r="191" spans="1:16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6"/>
      <c r="O191" s="16"/>
      <c r="P191" s="16"/>
    </row>
    <row r="192" spans="1:16" ht="14.25" x14ac:dyDescent="0.2">
      <c r="A192" s="11" t="s">
        <v>13</v>
      </c>
      <c r="B192" s="8">
        <f t="shared" ref="B192:M192" si="12">SUM(B184:B190)</f>
        <v>118500</v>
      </c>
      <c r="C192" s="8">
        <f t="shared" si="12"/>
        <v>109300</v>
      </c>
      <c r="D192" s="8">
        <f t="shared" si="12"/>
        <v>124000</v>
      </c>
      <c r="E192" s="8">
        <f t="shared" si="12"/>
        <v>118000</v>
      </c>
      <c r="F192" s="8">
        <f t="shared" si="12"/>
        <v>102000</v>
      </c>
      <c r="G192" s="8">
        <f t="shared" si="12"/>
        <v>100600</v>
      </c>
      <c r="H192" s="8">
        <f t="shared" si="12"/>
        <v>91600</v>
      </c>
      <c r="I192" s="8">
        <f t="shared" si="12"/>
        <v>103000</v>
      </c>
      <c r="J192" s="8">
        <f t="shared" si="12"/>
        <v>100000</v>
      </c>
      <c r="K192" s="8">
        <f t="shared" si="12"/>
        <v>108100</v>
      </c>
      <c r="L192" s="8">
        <f t="shared" si="12"/>
        <v>103000</v>
      </c>
      <c r="M192" s="8">
        <f t="shared" si="12"/>
        <v>103700</v>
      </c>
      <c r="N192" s="16"/>
      <c r="P192" s="34"/>
    </row>
    <row r="193" spans="1:16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</row>
    <row r="194" spans="1:16" x14ac:dyDescent="0.2">
      <c r="A194" s="6" t="s">
        <v>104</v>
      </c>
    </row>
    <row r="195" spans="1:16" ht="13.5" thickBot="1" x14ac:dyDescent="0.25"/>
    <row r="196" spans="1:16" ht="15" x14ac:dyDescent="0.2">
      <c r="A196" s="7"/>
      <c r="B196" s="120" t="s">
        <v>111</v>
      </c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1"/>
    </row>
    <row r="197" spans="1:16" ht="15" x14ac:dyDescent="0.2">
      <c r="A197" s="9" t="s">
        <v>0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9"/>
    </row>
    <row r="198" spans="1:16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</row>
    <row r="199" spans="1:16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</row>
    <row r="200" spans="1:16" ht="14.25" x14ac:dyDescent="0.2">
      <c r="A200" s="11" t="s">
        <v>21</v>
      </c>
      <c r="B200" s="4">
        <v>47500</v>
      </c>
      <c r="C200" s="4">
        <v>45000</v>
      </c>
      <c r="D200" s="4">
        <v>40000</v>
      </c>
      <c r="E200" s="4">
        <v>45000</v>
      </c>
      <c r="F200" s="4">
        <v>42000</v>
      </c>
      <c r="G200" s="4">
        <v>40000</v>
      </c>
      <c r="H200" s="4">
        <v>47500</v>
      </c>
      <c r="I200" s="4">
        <v>48500</v>
      </c>
      <c r="J200" s="4">
        <v>50000</v>
      </c>
      <c r="K200" s="4">
        <v>47000</v>
      </c>
      <c r="L200" s="4">
        <v>49000</v>
      </c>
      <c r="M200" s="4">
        <v>47500</v>
      </c>
      <c r="N200" s="16"/>
      <c r="O200" s="16"/>
      <c r="P200" s="16"/>
    </row>
    <row r="201" spans="1:16" ht="14.25" x14ac:dyDescent="0.2">
      <c r="A201" s="12" t="s">
        <v>22</v>
      </c>
      <c r="B201" s="5">
        <v>2650</v>
      </c>
      <c r="C201" s="5">
        <v>2350</v>
      </c>
      <c r="D201" s="5">
        <v>2050</v>
      </c>
      <c r="E201" s="5">
        <v>2500</v>
      </c>
      <c r="F201" s="5">
        <v>2300</v>
      </c>
      <c r="G201" s="5">
        <v>2500</v>
      </c>
      <c r="H201" s="5">
        <v>2650</v>
      </c>
      <c r="I201" s="5">
        <v>2750</v>
      </c>
      <c r="J201" s="5">
        <v>2700</v>
      </c>
      <c r="K201" s="5">
        <v>2600</v>
      </c>
      <c r="L201" s="5">
        <v>2750</v>
      </c>
      <c r="M201" s="5">
        <v>2700</v>
      </c>
      <c r="N201" s="16"/>
      <c r="O201" s="16"/>
      <c r="P201" s="16"/>
    </row>
    <row r="202" spans="1:16" ht="14.25" x14ac:dyDescent="0.2">
      <c r="A202" s="11" t="s">
        <v>23</v>
      </c>
      <c r="B202" s="4">
        <v>46000</v>
      </c>
      <c r="C202" s="4">
        <v>47000</v>
      </c>
      <c r="D202" s="4">
        <v>48500</v>
      </c>
      <c r="E202" s="4">
        <v>45000</v>
      </c>
      <c r="F202" s="4">
        <v>49000</v>
      </c>
      <c r="G202" s="4">
        <v>51000</v>
      </c>
      <c r="H202" s="4">
        <v>45000</v>
      </c>
      <c r="I202" s="4">
        <v>41000</v>
      </c>
      <c r="J202" s="4">
        <v>42000</v>
      </c>
      <c r="K202" s="4">
        <v>43000</v>
      </c>
      <c r="L202" s="4">
        <v>39000</v>
      </c>
      <c r="M202" s="4">
        <v>43000</v>
      </c>
      <c r="N202" s="16"/>
      <c r="O202" s="16"/>
      <c r="P202" s="16"/>
    </row>
    <row r="203" spans="1:16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6"/>
      <c r="O203" s="16"/>
      <c r="P203" s="16"/>
    </row>
    <row r="204" spans="1:16" ht="14.25" x14ac:dyDescent="0.2">
      <c r="A204" s="12" t="s">
        <v>25</v>
      </c>
      <c r="B204" s="5">
        <v>650</v>
      </c>
      <c r="C204" s="5">
        <v>600</v>
      </c>
      <c r="D204" s="5">
        <v>550</v>
      </c>
      <c r="E204" s="5">
        <v>600</v>
      </c>
      <c r="F204" s="5">
        <v>620</v>
      </c>
      <c r="G204" s="5">
        <v>650</v>
      </c>
      <c r="H204" s="5">
        <v>700</v>
      </c>
      <c r="I204" s="5">
        <v>750</v>
      </c>
      <c r="J204" s="5">
        <v>750</v>
      </c>
      <c r="K204" s="5">
        <v>700</v>
      </c>
      <c r="L204" s="5">
        <v>650</v>
      </c>
      <c r="M204" s="5">
        <v>700</v>
      </c>
      <c r="N204" s="16"/>
      <c r="O204" s="16"/>
      <c r="P204" s="16"/>
    </row>
    <row r="205" spans="1:16" ht="14.25" x14ac:dyDescent="0.2">
      <c r="A205" s="11" t="s">
        <v>26</v>
      </c>
      <c r="B205" s="4">
        <v>6400</v>
      </c>
      <c r="C205" s="4">
        <v>5500</v>
      </c>
      <c r="D205" s="4">
        <v>4900</v>
      </c>
      <c r="E205" s="4">
        <v>5700</v>
      </c>
      <c r="F205" s="4">
        <v>5550</v>
      </c>
      <c r="G205" s="4">
        <v>5800</v>
      </c>
      <c r="H205" s="4">
        <v>6500</v>
      </c>
      <c r="I205" s="4">
        <v>6600</v>
      </c>
      <c r="J205" s="4">
        <v>6900</v>
      </c>
      <c r="K205" s="4">
        <v>6200</v>
      </c>
      <c r="L205" s="4">
        <v>6500</v>
      </c>
      <c r="M205" s="4">
        <v>6300</v>
      </c>
      <c r="N205" s="16">
        <f>SUM(B205:M205)</f>
        <v>72850</v>
      </c>
      <c r="O205" s="16"/>
      <c r="P205" s="16"/>
    </row>
    <row r="206" spans="1:16" ht="14.25" x14ac:dyDescent="0.2">
      <c r="A206" s="12" t="s">
        <v>60</v>
      </c>
      <c r="B206" s="5">
        <v>1000</v>
      </c>
      <c r="C206" s="5">
        <v>1050</v>
      </c>
      <c r="D206" s="5">
        <v>1000</v>
      </c>
      <c r="E206" s="5">
        <v>1025</v>
      </c>
      <c r="F206" s="5">
        <v>1030</v>
      </c>
      <c r="G206" s="5">
        <v>1050</v>
      </c>
      <c r="H206" s="5">
        <v>1150</v>
      </c>
      <c r="I206" s="5">
        <v>1500</v>
      </c>
      <c r="J206" s="5">
        <v>1650</v>
      </c>
      <c r="K206" s="5">
        <v>1500</v>
      </c>
      <c r="L206" s="5">
        <v>1400</v>
      </c>
      <c r="M206" s="5">
        <v>1300</v>
      </c>
      <c r="N206" s="16"/>
      <c r="O206" s="16"/>
      <c r="P206" s="16"/>
    </row>
    <row r="207" spans="1:16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6"/>
      <c r="O207" s="16"/>
      <c r="P207" s="16"/>
    </row>
    <row r="208" spans="1:16" ht="14.25" x14ac:dyDescent="0.2">
      <c r="A208" s="11" t="s">
        <v>13</v>
      </c>
      <c r="B208" s="8">
        <f t="shared" ref="B208:M208" si="13">SUM(B200:B206)</f>
        <v>104200</v>
      </c>
      <c r="C208" s="8">
        <f t="shared" si="13"/>
        <v>101500</v>
      </c>
      <c r="D208" s="8">
        <f t="shared" si="13"/>
        <v>97000</v>
      </c>
      <c r="E208" s="8">
        <f t="shared" si="13"/>
        <v>99825</v>
      </c>
      <c r="F208" s="8">
        <f t="shared" si="13"/>
        <v>100500</v>
      </c>
      <c r="G208" s="8">
        <f t="shared" si="13"/>
        <v>101000</v>
      </c>
      <c r="H208" s="8">
        <f t="shared" si="13"/>
        <v>103500</v>
      </c>
      <c r="I208" s="8">
        <f t="shared" si="13"/>
        <v>101100</v>
      </c>
      <c r="J208" s="8">
        <f t="shared" si="13"/>
        <v>104000</v>
      </c>
      <c r="K208" s="8">
        <f t="shared" si="13"/>
        <v>101000</v>
      </c>
      <c r="L208" s="8">
        <f t="shared" si="13"/>
        <v>99300</v>
      </c>
      <c r="M208" s="8">
        <f t="shared" si="13"/>
        <v>101500</v>
      </c>
      <c r="N208" s="16"/>
      <c r="P208" s="34"/>
    </row>
    <row r="209" spans="1:16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pans="1:16" x14ac:dyDescent="0.2">
      <c r="A210" s="6" t="s">
        <v>104</v>
      </c>
    </row>
    <row r="211" spans="1:16" ht="13.5" thickBot="1" x14ac:dyDescent="0.25"/>
    <row r="212" spans="1:16" ht="15" x14ac:dyDescent="0.2">
      <c r="A212" s="7"/>
      <c r="B212" s="120" t="s">
        <v>117</v>
      </c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1"/>
    </row>
    <row r="213" spans="1:16" ht="15" x14ac:dyDescent="0.2">
      <c r="A213" s="9" t="s">
        <v>0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9"/>
    </row>
    <row r="214" spans="1:16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</row>
    <row r="215" spans="1:16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</row>
    <row r="216" spans="1:16" ht="14.25" x14ac:dyDescent="0.2">
      <c r="A216" s="11" t="s">
        <v>21</v>
      </c>
      <c r="B216" s="4">
        <v>48000</v>
      </c>
      <c r="C216" s="4">
        <v>47000</v>
      </c>
      <c r="D216" s="4">
        <v>49000</v>
      </c>
      <c r="E216" s="4">
        <v>45500</v>
      </c>
      <c r="F216" s="4">
        <v>45750</v>
      </c>
      <c r="G216" s="4">
        <v>46000</v>
      </c>
      <c r="H216" s="4">
        <v>46500</v>
      </c>
      <c r="I216" s="4">
        <v>47000</v>
      </c>
      <c r="J216" s="4">
        <v>47500</v>
      </c>
      <c r="K216" s="4">
        <v>48000</v>
      </c>
      <c r="L216" s="4">
        <v>48500</v>
      </c>
      <c r="M216" s="4">
        <v>47000</v>
      </c>
      <c r="N216" s="16"/>
      <c r="O216" s="16"/>
      <c r="P216" s="16"/>
    </row>
    <row r="217" spans="1:16" ht="14.25" x14ac:dyDescent="0.2">
      <c r="A217" s="12" t="s">
        <v>22</v>
      </c>
      <c r="B217" s="5">
        <v>2850</v>
      </c>
      <c r="C217" s="5">
        <v>2550</v>
      </c>
      <c r="D217" s="5">
        <v>2900</v>
      </c>
      <c r="E217" s="5">
        <v>2600</v>
      </c>
      <c r="F217" s="5">
        <v>2650</v>
      </c>
      <c r="G217" s="5">
        <v>3250</v>
      </c>
      <c r="H217" s="5">
        <v>2750</v>
      </c>
      <c r="I217" s="5">
        <v>2700</v>
      </c>
      <c r="J217" s="5">
        <v>2800</v>
      </c>
      <c r="K217" s="5">
        <v>2750</v>
      </c>
      <c r="L217" s="5">
        <v>3000</v>
      </c>
      <c r="M217" s="5">
        <v>2900</v>
      </c>
      <c r="N217" s="16"/>
      <c r="O217" s="16"/>
      <c r="P217" s="16"/>
    </row>
    <row r="218" spans="1:16" ht="14.25" x14ac:dyDescent="0.2">
      <c r="A218" s="11" t="s">
        <v>23</v>
      </c>
      <c r="B218" s="4">
        <v>42000</v>
      </c>
      <c r="C218" s="4">
        <v>37500</v>
      </c>
      <c r="D218" s="4">
        <v>45000</v>
      </c>
      <c r="E218" s="4">
        <v>41000</v>
      </c>
      <c r="F218" s="4">
        <v>41500</v>
      </c>
      <c r="G218" s="4">
        <v>41000</v>
      </c>
      <c r="H218" s="4">
        <v>41500</v>
      </c>
      <c r="I218" s="4">
        <v>40000</v>
      </c>
      <c r="J218" s="4">
        <v>41000</v>
      </c>
      <c r="K218" s="4">
        <v>41500</v>
      </c>
      <c r="L218" s="4">
        <v>42000</v>
      </c>
      <c r="M218" s="4">
        <v>40000</v>
      </c>
      <c r="N218" s="16"/>
      <c r="O218" s="16"/>
      <c r="P218" s="16"/>
    </row>
    <row r="219" spans="1:16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6"/>
      <c r="O219" s="16"/>
      <c r="P219" s="16"/>
    </row>
    <row r="220" spans="1:16" ht="14.25" x14ac:dyDescent="0.2">
      <c r="A220" s="12" t="s">
        <v>25</v>
      </c>
      <c r="B220" s="5">
        <v>750</v>
      </c>
      <c r="C220" s="5">
        <v>750</v>
      </c>
      <c r="D220" s="5">
        <v>850</v>
      </c>
      <c r="E220" s="5">
        <v>875</v>
      </c>
      <c r="F220" s="5">
        <v>800</v>
      </c>
      <c r="G220" s="5">
        <v>815</v>
      </c>
      <c r="H220" s="5">
        <v>850</v>
      </c>
      <c r="I220" s="5">
        <v>950</v>
      </c>
      <c r="J220" s="5">
        <v>1000</v>
      </c>
      <c r="K220" s="5">
        <v>1000</v>
      </c>
      <c r="L220" s="5">
        <v>1000</v>
      </c>
      <c r="M220" s="5">
        <v>1050</v>
      </c>
      <c r="N220" s="16"/>
      <c r="O220" s="16"/>
      <c r="P220" s="16"/>
    </row>
    <row r="221" spans="1:16" ht="14.25" x14ac:dyDescent="0.2">
      <c r="A221" s="11" t="s">
        <v>26</v>
      </c>
      <c r="B221" s="4">
        <v>6600</v>
      </c>
      <c r="C221" s="4">
        <v>5500</v>
      </c>
      <c r="D221" s="4">
        <v>6250</v>
      </c>
      <c r="E221" s="4">
        <v>5750</v>
      </c>
      <c r="F221" s="4">
        <v>5500</v>
      </c>
      <c r="G221" s="4">
        <v>5750</v>
      </c>
      <c r="H221" s="4">
        <v>5900</v>
      </c>
      <c r="I221" s="4">
        <v>6100</v>
      </c>
      <c r="J221" s="4">
        <v>6500</v>
      </c>
      <c r="K221" s="4">
        <v>6250</v>
      </c>
      <c r="L221" s="4">
        <v>6300</v>
      </c>
      <c r="M221" s="4">
        <v>6000</v>
      </c>
      <c r="N221" s="16">
        <f>SUM(B221:M221)</f>
        <v>72400</v>
      </c>
      <c r="O221" s="16"/>
      <c r="P221" s="16"/>
    </row>
    <row r="222" spans="1:16" ht="14.25" x14ac:dyDescent="0.2">
      <c r="A222" s="12" t="s">
        <v>60</v>
      </c>
      <c r="B222" s="5">
        <v>1500</v>
      </c>
      <c r="C222" s="5">
        <v>1200</v>
      </c>
      <c r="D222" s="5">
        <v>1500</v>
      </c>
      <c r="E222" s="5">
        <v>1375</v>
      </c>
      <c r="F222" s="5">
        <v>1500</v>
      </c>
      <c r="G222" s="5">
        <v>1750</v>
      </c>
      <c r="H222" s="5">
        <v>1500</v>
      </c>
      <c r="I222" s="5">
        <v>1750</v>
      </c>
      <c r="J222" s="5">
        <v>2000</v>
      </c>
      <c r="K222" s="5">
        <v>1750</v>
      </c>
      <c r="L222" s="5">
        <v>1700</v>
      </c>
      <c r="M222" s="5">
        <v>2050</v>
      </c>
      <c r="N222" s="16"/>
      <c r="O222" s="16"/>
      <c r="P222" s="16"/>
    </row>
    <row r="223" spans="1:16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6"/>
      <c r="O223" s="16"/>
      <c r="P223" s="16"/>
    </row>
    <row r="224" spans="1:16" ht="14.25" x14ac:dyDescent="0.2">
      <c r="A224" s="11" t="s">
        <v>13</v>
      </c>
      <c r="B224" s="8">
        <f t="shared" ref="B224:M224" si="14">SUM(B216:B222)</f>
        <v>101700</v>
      </c>
      <c r="C224" s="8">
        <f t="shared" si="14"/>
        <v>94500</v>
      </c>
      <c r="D224" s="8">
        <f t="shared" si="14"/>
        <v>105500</v>
      </c>
      <c r="E224" s="8">
        <f t="shared" si="14"/>
        <v>97100</v>
      </c>
      <c r="F224" s="8">
        <f t="shared" si="14"/>
        <v>97700</v>
      </c>
      <c r="G224" s="8">
        <f t="shared" si="14"/>
        <v>98565</v>
      </c>
      <c r="H224" s="8">
        <f t="shared" si="14"/>
        <v>99000</v>
      </c>
      <c r="I224" s="8">
        <f t="shared" si="14"/>
        <v>98500</v>
      </c>
      <c r="J224" s="8">
        <f t="shared" si="14"/>
        <v>100800</v>
      </c>
      <c r="K224" s="8">
        <f t="shared" si="14"/>
        <v>101250</v>
      </c>
      <c r="L224" s="8">
        <f t="shared" si="14"/>
        <v>102500</v>
      </c>
      <c r="M224" s="8">
        <f t="shared" si="14"/>
        <v>99000</v>
      </c>
      <c r="N224" s="16"/>
      <c r="P224" s="34"/>
    </row>
    <row r="225" spans="1:16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6" x14ac:dyDescent="0.2">
      <c r="A226" s="6" t="s">
        <v>104</v>
      </c>
    </row>
    <row r="227" spans="1:16" ht="13.5" thickBot="1" x14ac:dyDescent="0.25"/>
    <row r="228" spans="1:16" ht="15" x14ac:dyDescent="0.2">
      <c r="A228" s="7"/>
      <c r="B228" s="120" t="s">
        <v>125</v>
      </c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1"/>
    </row>
    <row r="229" spans="1:16" ht="15" x14ac:dyDescent="0.2">
      <c r="A229" s="9" t="s">
        <v>0</v>
      </c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9"/>
    </row>
    <row r="230" spans="1:16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</row>
    <row r="231" spans="1:16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4"/>
    </row>
    <row r="232" spans="1:16" ht="14.25" x14ac:dyDescent="0.2">
      <c r="A232" s="11" t="s">
        <v>21</v>
      </c>
      <c r="B232" s="4">
        <v>48500</v>
      </c>
      <c r="C232" s="4">
        <v>47000</v>
      </c>
      <c r="D232" s="4">
        <v>47500</v>
      </c>
      <c r="E232" s="4">
        <v>48250</v>
      </c>
      <c r="F232" s="4">
        <v>47500</v>
      </c>
      <c r="G232" s="4">
        <v>47250</v>
      </c>
      <c r="H232" s="4">
        <v>46310</v>
      </c>
      <c r="I232" s="4">
        <v>43345</v>
      </c>
      <c r="J232" s="4">
        <v>46900</v>
      </c>
      <c r="K232" s="4">
        <v>50970</v>
      </c>
      <c r="L232" s="4">
        <v>49050</v>
      </c>
      <c r="M232" s="4">
        <v>51345</v>
      </c>
      <c r="N232" s="16"/>
      <c r="O232" s="16"/>
      <c r="P232" s="16"/>
    </row>
    <row r="233" spans="1:16" ht="14.25" x14ac:dyDescent="0.2">
      <c r="A233" s="12" t="s">
        <v>22</v>
      </c>
      <c r="B233" s="5">
        <v>3000</v>
      </c>
      <c r="C233" s="5">
        <v>2950</v>
      </c>
      <c r="D233" s="5">
        <v>3000</v>
      </c>
      <c r="E233" s="5">
        <v>2950</v>
      </c>
      <c r="F233" s="5">
        <v>3000</v>
      </c>
      <c r="G233" s="5">
        <v>3050</v>
      </c>
      <c r="H233" s="5">
        <v>3635</v>
      </c>
      <c r="I233" s="5">
        <v>3410</v>
      </c>
      <c r="J233" s="5">
        <v>3360</v>
      </c>
      <c r="K233" s="5">
        <v>3570</v>
      </c>
      <c r="L233" s="5">
        <v>3535</v>
      </c>
      <c r="M233" s="5">
        <v>3140</v>
      </c>
      <c r="N233" s="16"/>
      <c r="O233" s="16"/>
      <c r="P233" s="16"/>
    </row>
    <row r="234" spans="1:16" ht="14.25" x14ac:dyDescent="0.2">
      <c r="A234" s="11" t="s">
        <v>23</v>
      </c>
      <c r="B234" s="4">
        <v>42500</v>
      </c>
      <c r="C234" s="4">
        <v>38000</v>
      </c>
      <c r="D234" s="4">
        <v>41500</v>
      </c>
      <c r="E234" s="4">
        <v>42000</v>
      </c>
      <c r="F234" s="4">
        <v>40000</v>
      </c>
      <c r="G234" s="4">
        <v>40500</v>
      </c>
      <c r="H234" s="4">
        <v>38005</v>
      </c>
      <c r="I234" s="4">
        <v>43490</v>
      </c>
      <c r="J234" s="4">
        <v>40950</v>
      </c>
      <c r="K234" s="4">
        <v>41890</v>
      </c>
      <c r="L234" s="4">
        <v>40970</v>
      </c>
      <c r="M234" s="4">
        <v>39945</v>
      </c>
      <c r="N234" s="16"/>
      <c r="O234" s="16"/>
      <c r="P234" s="16"/>
    </row>
    <row r="235" spans="1:16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6"/>
      <c r="O235" s="16"/>
      <c r="P235" s="16"/>
    </row>
    <row r="236" spans="1:16" ht="14.25" x14ac:dyDescent="0.2">
      <c r="A236" s="12" t="s">
        <v>25</v>
      </c>
      <c r="B236" s="5">
        <v>1100</v>
      </c>
      <c r="C236" s="5">
        <v>1050</v>
      </c>
      <c r="D236" s="5">
        <v>1000</v>
      </c>
      <c r="E236" s="5">
        <v>1050</v>
      </c>
      <c r="F236" s="5">
        <v>1100</v>
      </c>
      <c r="G236" s="5">
        <v>1150</v>
      </c>
      <c r="H236" s="5">
        <v>1130</v>
      </c>
      <c r="I236" s="5">
        <v>1730</v>
      </c>
      <c r="J236" s="5">
        <v>1670</v>
      </c>
      <c r="K236" s="5">
        <v>2030</v>
      </c>
      <c r="L236" s="5">
        <v>1870</v>
      </c>
      <c r="M236" s="5">
        <v>2050</v>
      </c>
      <c r="N236" s="16"/>
      <c r="O236" s="16"/>
      <c r="P236" s="16"/>
    </row>
    <row r="237" spans="1:16" ht="14.25" x14ac:dyDescent="0.2">
      <c r="A237" s="11" t="s">
        <v>26</v>
      </c>
      <c r="B237" s="4">
        <v>6250</v>
      </c>
      <c r="C237" s="4">
        <v>6200</v>
      </c>
      <c r="D237" s="4">
        <v>6500</v>
      </c>
      <c r="E237" s="4">
        <v>6450</v>
      </c>
      <c r="F237" s="4">
        <v>6150</v>
      </c>
      <c r="G237" s="4">
        <v>6100</v>
      </c>
      <c r="H237" s="4">
        <v>6505</v>
      </c>
      <c r="I237" s="4">
        <v>6550</v>
      </c>
      <c r="J237" s="4">
        <v>6660</v>
      </c>
      <c r="K237" s="4">
        <v>6600</v>
      </c>
      <c r="L237" s="4">
        <v>6870</v>
      </c>
      <c r="M237" s="4">
        <v>7040</v>
      </c>
      <c r="N237" s="16">
        <f>SUM(B237:M237)</f>
        <v>77875</v>
      </c>
      <c r="O237" s="16"/>
      <c r="P237" s="16"/>
    </row>
    <row r="238" spans="1:16" ht="14.25" x14ac:dyDescent="0.2">
      <c r="A238" s="12" t="s">
        <v>60</v>
      </c>
      <c r="B238" s="5">
        <v>2150</v>
      </c>
      <c r="C238" s="5">
        <v>2300</v>
      </c>
      <c r="D238" s="5">
        <v>2500</v>
      </c>
      <c r="E238" s="5">
        <v>2300</v>
      </c>
      <c r="F238" s="5">
        <v>2250</v>
      </c>
      <c r="G238" s="5">
        <v>2350</v>
      </c>
      <c r="H238" s="5">
        <v>2345</v>
      </c>
      <c r="I238" s="5">
        <v>3150</v>
      </c>
      <c r="J238" s="5">
        <v>3220</v>
      </c>
      <c r="K238" s="5">
        <v>2750</v>
      </c>
      <c r="L238" s="5">
        <v>2675</v>
      </c>
      <c r="M238" s="5">
        <v>2670</v>
      </c>
      <c r="N238" s="16"/>
      <c r="O238" s="16"/>
      <c r="P238" s="16"/>
    </row>
    <row r="239" spans="1:16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6"/>
      <c r="O239" s="16"/>
      <c r="P239" s="16"/>
    </row>
    <row r="240" spans="1:16" ht="14.25" x14ac:dyDescent="0.2">
      <c r="A240" s="11" t="s">
        <v>13</v>
      </c>
      <c r="B240" s="8">
        <f t="shared" ref="B240:M240" si="15">SUM(B232:B238)</f>
        <v>103500</v>
      </c>
      <c r="C240" s="8">
        <f t="shared" si="15"/>
        <v>97500</v>
      </c>
      <c r="D240" s="8">
        <f t="shared" si="15"/>
        <v>102000</v>
      </c>
      <c r="E240" s="8">
        <f t="shared" si="15"/>
        <v>103000</v>
      </c>
      <c r="F240" s="8">
        <f t="shared" si="15"/>
        <v>100000</v>
      </c>
      <c r="G240" s="8">
        <f t="shared" si="15"/>
        <v>100400</v>
      </c>
      <c r="H240" s="8">
        <f t="shared" si="15"/>
        <v>97930</v>
      </c>
      <c r="I240" s="8">
        <f t="shared" si="15"/>
        <v>101675</v>
      </c>
      <c r="J240" s="8">
        <f t="shared" si="15"/>
        <v>102760</v>
      </c>
      <c r="K240" s="8">
        <f t="shared" si="15"/>
        <v>107810</v>
      </c>
      <c r="L240" s="8">
        <f t="shared" si="15"/>
        <v>104970</v>
      </c>
      <c r="M240" s="8">
        <f t="shared" si="15"/>
        <v>106190</v>
      </c>
      <c r="N240" s="16"/>
      <c r="P240" s="34"/>
    </row>
    <row r="241" spans="1:15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</row>
    <row r="242" spans="1:15" x14ac:dyDescent="0.2">
      <c r="A242" s="6" t="s">
        <v>104</v>
      </c>
    </row>
    <row r="243" spans="1:15" ht="13.5" thickBot="1" x14ac:dyDescent="0.25"/>
    <row r="244" spans="1:15" ht="15" x14ac:dyDescent="0.2">
      <c r="A244" s="7"/>
      <c r="B244" s="120" t="s">
        <v>132</v>
      </c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1"/>
    </row>
    <row r="245" spans="1:15" ht="15" x14ac:dyDescent="0.2">
      <c r="A245" s="9" t="s">
        <v>0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9"/>
    </row>
    <row r="246" spans="1:15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</row>
    <row r="247" spans="1:15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4"/>
    </row>
    <row r="248" spans="1:15" ht="14.25" x14ac:dyDescent="0.2">
      <c r="A248" s="11" t="s">
        <v>21</v>
      </c>
      <c r="B248" s="4">
        <v>49220</v>
      </c>
      <c r="C248" s="4">
        <v>52364</v>
      </c>
      <c r="D248" s="4">
        <v>57232</v>
      </c>
      <c r="E248" s="4">
        <v>57621</v>
      </c>
      <c r="F248" s="4">
        <v>39739</v>
      </c>
      <c r="G248" s="4">
        <v>33233</v>
      </c>
      <c r="H248" s="4">
        <v>26058</v>
      </c>
      <c r="I248" s="4">
        <v>39305</v>
      </c>
      <c r="J248" s="4">
        <v>42543.403255741148</v>
      </c>
      <c r="K248" s="4">
        <v>42757</v>
      </c>
      <c r="L248" s="4">
        <v>30581.121488053544</v>
      </c>
      <c r="M248" s="4">
        <v>52898</v>
      </c>
      <c r="N248" s="16"/>
      <c r="O248" s="16"/>
    </row>
    <row r="249" spans="1:15" ht="14.25" x14ac:dyDescent="0.2">
      <c r="A249" s="12" t="s">
        <v>22</v>
      </c>
      <c r="B249" s="5">
        <v>4110</v>
      </c>
      <c r="C249" s="5">
        <v>3371</v>
      </c>
      <c r="D249" s="5">
        <v>3815</v>
      </c>
      <c r="E249" s="5">
        <v>3706</v>
      </c>
      <c r="F249" s="5">
        <v>3292</v>
      </c>
      <c r="G249" s="5">
        <v>2636</v>
      </c>
      <c r="H249" s="5">
        <v>1852</v>
      </c>
      <c r="I249" s="5">
        <v>3489</v>
      </c>
      <c r="J249" s="5">
        <v>3503.6458766458763</v>
      </c>
      <c r="K249" s="5">
        <v>3524</v>
      </c>
      <c r="L249" s="5">
        <v>3515.6244800950681</v>
      </c>
      <c r="M249" s="5">
        <v>3628</v>
      </c>
      <c r="N249" s="16"/>
      <c r="O249" s="16"/>
    </row>
    <row r="250" spans="1:15" ht="14.25" x14ac:dyDescent="0.2">
      <c r="A250" s="11" t="s">
        <v>23</v>
      </c>
      <c r="B250" s="4">
        <v>40620</v>
      </c>
      <c r="C250" s="4">
        <v>45058</v>
      </c>
      <c r="D250" s="4">
        <v>41832</v>
      </c>
      <c r="E250" s="4">
        <v>49284</v>
      </c>
      <c r="F250" s="4">
        <v>36587</v>
      </c>
      <c r="G250" s="4">
        <v>29371</v>
      </c>
      <c r="H250" s="4">
        <v>24310</v>
      </c>
      <c r="I250" s="4">
        <v>43993</v>
      </c>
      <c r="J250" s="4">
        <v>38836.366472972317</v>
      </c>
      <c r="K250" s="4">
        <v>46896</v>
      </c>
      <c r="L250" s="4">
        <v>47201.495220189077</v>
      </c>
      <c r="M250" s="4">
        <v>48174</v>
      </c>
      <c r="N250" s="16"/>
      <c r="O250" s="16"/>
    </row>
    <row r="251" spans="1:15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6"/>
      <c r="O251" s="16"/>
    </row>
    <row r="252" spans="1:15" ht="14.25" x14ac:dyDescent="0.2">
      <c r="A252" s="12" t="s">
        <v>25</v>
      </c>
      <c r="B252" s="5">
        <v>2565</v>
      </c>
      <c r="C252" s="5">
        <v>2986</v>
      </c>
      <c r="D252" s="5">
        <v>2985</v>
      </c>
      <c r="E252" s="5">
        <v>2830</v>
      </c>
      <c r="F252" s="5">
        <v>2377</v>
      </c>
      <c r="G252" s="5">
        <v>1856</v>
      </c>
      <c r="H252" s="5">
        <v>1127</v>
      </c>
      <c r="I252" s="5">
        <v>1753</v>
      </c>
      <c r="J252" s="5">
        <v>2769.3076923076924</v>
      </c>
      <c r="K252" s="5">
        <v>3503</v>
      </c>
      <c r="L252" s="5">
        <v>3861.4150579150578</v>
      </c>
      <c r="M252" s="5">
        <v>3860</v>
      </c>
      <c r="N252" s="16"/>
      <c r="O252" s="16"/>
    </row>
    <row r="253" spans="1:15" ht="14.25" x14ac:dyDescent="0.2">
      <c r="A253" s="11" t="s">
        <v>26</v>
      </c>
      <c r="B253" s="4">
        <v>6510</v>
      </c>
      <c r="C253" s="4">
        <v>7961</v>
      </c>
      <c r="D253" s="4">
        <v>7408</v>
      </c>
      <c r="E253" s="4">
        <v>8697</v>
      </c>
      <c r="F253" s="4">
        <v>5607</v>
      </c>
      <c r="G253" s="4">
        <v>4951</v>
      </c>
      <c r="H253" s="4">
        <v>3550</v>
      </c>
      <c r="I253" s="4">
        <v>5857</v>
      </c>
      <c r="J253" s="4">
        <v>6405.9556552962304</v>
      </c>
      <c r="K253" s="4">
        <v>6576</v>
      </c>
      <c r="L253" s="4">
        <v>5762.2411916356341</v>
      </c>
      <c r="M253" s="4">
        <v>7601</v>
      </c>
      <c r="N253" s="16">
        <f>SUM(B253:M253)</f>
        <v>76886.196846931867</v>
      </c>
      <c r="O253" s="16"/>
    </row>
    <row r="254" spans="1:15" ht="14.25" x14ac:dyDescent="0.2">
      <c r="A254" s="12" t="s">
        <v>60</v>
      </c>
      <c r="B254" s="5">
        <v>3660</v>
      </c>
      <c r="C254" s="5">
        <v>3289</v>
      </c>
      <c r="D254" s="5">
        <v>4623</v>
      </c>
      <c r="E254" s="5">
        <v>4345</v>
      </c>
      <c r="F254" s="5">
        <v>2187</v>
      </c>
      <c r="G254" s="5">
        <v>2927</v>
      </c>
      <c r="H254" s="5">
        <v>2098</v>
      </c>
      <c r="I254" s="5">
        <v>2343</v>
      </c>
      <c r="J254" s="5">
        <v>3435.0491525423731</v>
      </c>
      <c r="K254" s="5">
        <v>4076</v>
      </c>
      <c r="L254" s="5">
        <v>4326.5182724252491</v>
      </c>
      <c r="M254" s="5">
        <v>5126</v>
      </c>
      <c r="N254" s="16"/>
      <c r="O254" s="16"/>
    </row>
    <row r="255" spans="1:15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6"/>
      <c r="O255" s="16"/>
    </row>
    <row r="256" spans="1:15" ht="14.25" x14ac:dyDescent="0.2">
      <c r="A256" s="11" t="s">
        <v>13</v>
      </c>
      <c r="B256" s="8">
        <f t="shared" ref="B256:M256" si="16">SUM(B248:B254)</f>
        <v>106685</v>
      </c>
      <c r="C256" s="8">
        <f t="shared" si="16"/>
        <v>115029</v>
      </c>
      <c r="D256" s="8">
        <f t="shared" si="16"/>
        <v>117895</v>
      </c>
      <c r="E256" s="8">
        <f t="shared" si="16"/>
        <v>126483</v>
      </c>
      <c r="F256" s="8">
        <f t="shared" si="16"/>
        <v>89789</v>
      </c>
      <c r="G256" s="8">
        <f t="shared" si="16"/>
        <v>74974</v>
      </c>
      <c r="H256" s="8">
        <f t="shared" si="16"/>
        <v>58995</v>
      </c>
      <c r="I256" s="8">
        <f t="shared" si="16"/>
        <v>96740</v>
      </c>
      <c r="J256" s="8">
        <f t="shared" si="16"/>
        <v>97493.728105505623</v>
      </c>
      <c r="K256" s="8">
        <f t="shared" si="16"/>
        <v>107332</v>
      </c>
      <c r="L256" s="8">
        <f t="shared" si="16"/>
        <v>95248.415710313639</v>
      </c>
      <c r="M256" s="8">
        <f t="shared" si="16"/>
        <v>121287</v>
      </c>
      <c r="N256" s="16"/>
    </row>
    <row r="257" spans="1:15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</row>
    <row r="258" spans="1:15" x14ac:dyDescent="0.2">
      <c r="A258" s="6" t="s">
        <v>104</v>
      </c>
    </row>
    <row r="259" spans="1:15" ht="13.5" thickBot="1" x14ac:dyDescent="0.25"/>
    <row r="260" spans="1:15" ht="15" x14ac:dyDescent="0.2">
      <c r="A260" s="7"/>
      <c r="B260" s="120" t="s">
        <v>140</v>
      </c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1"/>
    </row>
    <row r="261" spans="1:15" ht="15" x14ac:dyDescent="0.2">
      <c r="A261" s="9" t="s">
        <v>0</v>
      </c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9"/>
    </row>
    <row r="262" spans="1:15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</row>
    <row r="263" spans="1:15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4"/>
    </row>
    <row r="264" spans="1:15" ht="14.25" x14ac:dyDescent="0.2">
      <c r="A264" s="11" t="s">
        <v>21</v>
      </c>
      <c r="B264" s="4">
        <v>47071</v>
      </c>
      <c r="C264" s="4">
        <v>51724</v>
      </c>
      <c r="D264" s="4">
        <v>31947</v>
      </c>
      <c r="E264" s="4">
        <v>42427</v>
      </c>
      <c r="F264" s="4">
        <v>55299</v>
      </c>
      <c r="G264" s="4">
        <v>63349</v>
      </c>
      <c r="H264" s="4">
        <v>44890</v>
      </c>
      <c r="I264" s="4">
        <v>39820</v>
      </c>
      <c r="J264" s="4">
        <v>49323</v>
      </c>
      <c r="K264" s="4">
        <v>52446</v>
      </c>
      <c r="L264" s="4">
        <v>57937.088878548158</v>
      </c>
      <c r="M264" s="4">
        <v>48957</v>
      </c>
      <c r="N264" s="16"/>
      <c r="O264" s="16"/>
    </row>
    <row r="265" spans="1:15" ht="14.25" x14ac:dyDescent="0.2">
      <c r="A265" s="12" t="s">
        <v>22</v>
      </c>
      <c r="B265" s="5">
        <v>3797</v>
      </c>
      <c r="C265" s="5">
        <v>3965</v>
      </c>
      <c r="D265" s="5">
        <v>3074</v>
      </c>
      <c r="E265" s="5">
        <v>3768</v>
      </c>
      <c r="F265" s="5">
        <v>5141</v>
      </c>
      <c r="G265" s="5">
        <v>6428</v>
      </c>
      <c r="H265" s="5">
        <v>4088</v>
      </c>
      <c r="I265" s="5">
        <v>3025</v>
      </c>
      <c r="J265" s="5">
        <v>3871</v>
      </c>
      <c r="K265" s="5">
        <v>4206</v>
      </c>
      <c r="L265" s="5">
        <v>4438.4512353706114</v>
      </c>
      <c r="M265" s="5">
        <v>4818</v>
      </c>
      <c r="N265" s="16"/>
      <c r="O265" s="16"/>
    </row>
    <row r="266" spans="1:15" ht="14.25" x14ac:dyDescent="0.2">
      <c r="A266" s="11" t="s">
        <v>23</v>
      </c>
      <c r="B266" s="4">
        <v>40215</v>
      </c>
      <c r="C266" s="4">
        <v>43441</v>
      </c>
      <c r="D266" s="4">
        <v>49423</v>
      </c>
      <c r="E266" s="4">
        <v>51314</v>
      </c>
      <c r="F266" s="4">
        <v>54133</v>
      </c>
      <c r="G266" s="4">
        <v>54622</v>
      </c>
      <c r="H266" s="4">
        <v>53418</v>
      </c>
      <c r="I266" s="4">
        <v>39820</v>
      </c>
      <c r="J266" s="4">
        <v>55486</v>
      </c>
      <c r="K266" s="4">
        <v>53832</v>
      </c>
      <c r="L266" s="4">
        <v>53753.291670147883</v>
      </c>
      <c r="M266" s="4">
        <v>49980</v>
      </c>
      <c r="N266" s="16"/>
      <c r="O266" s="16"/>
    </row>
    <row r="267" spans="1:15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6"/>
      <c r="O267" s="16"/>
    </row>
    <row r="268" spans="1:15" ht="14.25" x14ac:dyDescent="0.2">
      <c r="A268" s="12" t="s">
        <v>25</v>
      </c>
      <c r="B268" s="5">
        <v>2282</v>
      </c>
      <c r="C268" s="5">
        <v>1868</v>
      </c>
      <c r="D268" s="5">
        <v>1224</v>
      </c>
      <c r="E268" s="5">
        <v>2774</v>
      </c>
      <c r="F268" s="5">
        <v>3990</v>
      </c>
      <c r="G268" s="5">
        <v>4185</v>
      </c>
      <c r="H268" s="5">
        <v>2429</v>
      </c>
      <c r="I268" s="5">
        <v>1860</v>
      </c>
      <c r="J268" s="5">
        <v>3515</v>
      </c>
      <c r="K268" s="5">
        <v>2467</v>
      </c>
      <c r="L268" s="5">
        <v>4003.5397923875435</v>
      </c>
      <c r="M268" s="5">
        <v>2457</v>
      </c>
      <c r="N268" s="16"/>
      <c r="O268" s="16"/>
    </row>
    <row r="269" spans="1:15" ht="14.25" x14ac:dyDescent="0.2">
      <c r="A269" s="11" t="s">
        <v>26</v>
      </c>
      <c r="B269" s="4">
        <v>6223</v>
      </c>
      <c r="C269" s="4">
        <v>8528</v>
      </c>
      <c r="D269" s="4">
        <v>5770</v>
      </c>
      <c r="E269" s="4">
        <v>7472</v>
      </c>
      <c r="F269" s="4">
        <v>7400</v>
      </c>
      <c r="G269" s="4">
        <v>8952</v>
      </c>
      <c r="H269" s="4">
        <v>6891</v>
      </c>
      <c r="I269" s="4">
        <v>5050</v>
      </c>
      <c r="J269" s="4">
        <v>7043</v>
      </c>
      <c r="K269" s="4">
        <v>6958</v>
      </c>
      <c r="L269" s="4">
        <v>7686.501628664495</v>
      </c>
      <c r="M269" s="4">
        <v>7464</v>
      </c>
      <c r="N269" s="16">
        <f>SUM(B269:M269)</f>
        <v>85437.501628664497</v>
      </c>
      <c r="O269" s="16"/>
    </row>
    <row r="270" spans="1:15" ht="14.25" x14ac:dyDescent="0.2">
      <c r="A270" s="12" t="s">
        <v>60</v>
      </c>
      <c r="B270" s="5">
        <v>3919</v>
      </c>
      <c r="C270" s="5">
        <v>3485</v>
      </c>
      <c r="D270" s="5">
        <v>2442</v>
      </c>
      <c r="E270" s="5">
        <v>3634</v>
      </c>
      <c r="F270" s="5">
        <v>5481</v>
      </c>
      <c r="G270" s="5">
        <v>5556</v>
      </c>
      <c r="H270" s="5">
        <v>4849</v>
      </c>
      <c r="I270" s="5">
        <v>2930</v>
      </c>
      <c r="J270" s="5">
        <v>5045</v>
      </c>
      <c r="K270" s="5">
        <v>3575</v>
      </c>
      <c r="L270" s="5">
        <v>3760.9557867360209</v>
      </c>
      <c r="M270" s="5">
        <v>2466</v>
      </c>
      <c r="N270" s="16"/>
      <c r="O270" s="16"/>
    </row>
    <row r="271" spans="1:15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6"/>
      <c r="O271" s="16"/>
    </row>
    <row r="272" spans="1:15" ht="14.25" x14ac:dyDescent="0.2">
      <c r="A272" s="11" t="s">
        <v>13</v>
      </c>
      <c r="B272" s="8">
        <f t="shared" ref="B272:M272" si="17">SUM(B264:B270)</f>
        <v>103507</v>
      </c>
      <c r="C272" s="8">
        <f t="shared" si="17"/>
        <v>113011</v>
      </c>
      <c r="D272" s="8">
        <f t="shared" si="17"/>
        <v>93880</v>
      </c>
      <c r="E272" s="8">
        <f t="shared" si="17"/>
        <v>111389</v>
      </c>
      <c r="F272" s="8">
        <f t="shared" si="17"/>
        <v>131444</v>
      </c>
      <c r="G272" s="8">
        <f t="shared" si="17"/>
        <v>143092</v>
      </c>
      <c r="H272" s="8">
        <f t="shared" si="17"/>
        <v>116565</v>
      </c>
      <c r="I272" s="8">
        <f t="shared" si="17"/>
        <v>92505</v>
      </c>
      <c r="J272" s="8">
        <f t="shared" si="17"/>
        <v>124283</v>
      </c>
      <c r="K272" s="8">
        <f t="shared" si="17"/>
        <v>123484</v>
      </c>
      <c r="L272" s="8">
        <f t="shared" si="17"/>
        <v>131579.82899185471</v>
      </c>
      <c r="M272" s="8">
        <f t="shared" si="17"/>
        <v>116142</v>
      </c>
      <c r="N272" s="16"/>
    </row>
    <row r="273" spans="1:15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</row>
    <row r="274" spans="1:15" x14ac:dyDescent="0.2">
      <c r="A274" s="6" t="s">
        <v>104</v>
      </c>
    </row>
    <row r="275" spans="1:15" ht="13.5" thickBot="1" x14ac:dyDescent="0.25"/>
    <row r="276" spans="1:15" ht="15" x14ac:dyDescent="0.2">
      <c r="A276" s="7"/>
      <c r="B276" s="120" t="s">
        <v>144</v>
      </c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1"/>
    </row>
    <row r="277" spans="1:15" ht="15" x14ac:dyDescent="0.2">
      <c r="A277" s="9" t="s">
        <v>0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9"/>
    </row>
    <row r="278" spans="1:15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</row>
    <row r="279" spans="1:15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4"/>
    </row>
    <row r="280" spans="1:15" ht="14.25" x14ac:dyDescent="0.2">
      <c r="A280" s="11" t="s">
        <v>21</v>
      </c>
      <c r="B280" s="4">
        <v>55231</v>
      </c>
      <c r="C280" s="4">
        <v>48131</v>
      </c>
      <c r="D280" s="4">
        <v>34035</v>
      </c>
      <c r="E280" s="4">
        <v>50669</v>
      </c>
      <c r="F280" s="4">
        <v>54533</v>
      </c>
      <c r="G280" s="4">
        <v>48684</v>
      </c>
      <c r="H280" s="4">
        <v>59440</v>
      </c>
      <c r="I280" s="4">
        <v>33687</v>
      </c>
      <c r="J280" s="4">
        <v>55319</v>
      </c>
      <c r="K280" s="4">
        <v>55108</v>
      </c>
      <c r="L280" s="4">
        <v>40034</v>
      </c>
      <c r="M280" s="4">
        <v>55718</v>
      </c>
      <c r="N280" s="16"/>
      <c r="O280" s="16"/>
    </row>
    <row r="281" spans="1:15" ht="14.25" x14ac:dyDescent="0.2">
      <c r="A281" s="12" t="s">
        <v>22</v>
      </c>
      <c r="B281" s="5">
        <v>4934</v>
      </c>
      <c r="C281" s="5">
        <v>5233</v>
      </c>
      <c r="D281" s="5">
        <v>3453</v>
      </c>
      <c r="E281" s="5">
        <v>6353</v>
      </c>
      <c r="F281" s="5">
        <v>4142</v>
      </c>
      <c r="G281" s="5">
        <v>5788</v>
      </c>
      <c r="H281" s="5">
        <v>5977</v>
      </c>
      <c r="I281" s="5">
        <v>3796</v>
      </c>
      <c r="J281" s="5">
        <v>5214</v>
      </c>
      <c r="K281" s="5">
        <v>7795</v>
      </c>
      <c r="L281" s="5">
        <v>5297</v>
      </c>
      <c r="M281" s="5">
        <v>6146</v>
      </c>
      <c r="N281" s="16"/>
      <c r="O281" s="16"/>
    </row>
    <row r="282" spans="1:15" ht="14.25" x14ac:dyDescent="0.2">
      <c r="A282" s="11" t="s">
        <v>23</v>
      </c>
      <c r="B282" s="4">
        <v>55827</v>
      </c>
      <c r="C282" s="4">
        <v>56020</v>
      </c>
      <c r="D282" s="4">
        <v>51147</v>
      </c>
      <c r="E282" s="4">
        <v>56135</v>
      </c>
      <c r="F282" s="4">
        <v>56603</v>
      </c>
      <c r="G282" s="4">
        <v>54535</v>
      </c>
      <c r="H282" s="4">
        <v>57152</v>
      </c>
      <c r="I282" s="4">
        <v>50365</v>
      </c>
      <c r="J282" s="4">
        <v>55777</v>
      </c>
      <c r="K282" s="4">
        <v>61801</v>
      </c>
      <c r="L282" s="4">
        <v>52780</v>
      </c>
      <c r="M282" s="4">
        <v>63631</v>
      </c>
      <c r="N282" s="16"/>
      <c r="O282" s="16"/>
    </row>
    <row r="283" spans="1:15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6"/>
      <c r="O283" s="16"/>
    </row>
    <row r="284" spans="1:15" ht="14.25" x14ac:dyDescent="0.2">
      <c r="A284" s="12" t="s">
        <v>25</v>
      </c>
      <c r="B284" s="5">
        <v>4089</v>
      </c>
      <c r="C284" s="5">
        <v>4454</v>
      </c>
      <c r="D284" s="5">
        <v>3789</v>
      </c>
      <c r="E284" s="5">
        <v>3910</v>
      </c>
      <c r="F284" s="5">
        <v>3256</v>
      </c>
      <c r="G284" s="5">
        <v>3847</v>
      </c>
      <c r="H284" s="5">
        <v>7154</v>
      </c>
      <c r="I284" s="5">
        <v>1650</v>
      </c>
      <c r="J284" s="5">
        <v>4372</v>
      </c>
      <c r="K284" s="5">
        <v>5466</v>
      </c>
      <c r="L284" s="5">
        <v>3895</v>
      </c>
      <c r="M284" s="5">
        <v>4851</v>
      </c>
      <c r="N284" s="16"/>
      <c r="O284" s="16"/>
    </row>
    <row r="285" spans="1:15" ht="14.25" x14ac:dyDescent="0.2">
      <c r="A285" s="11" t="s">
        <v>26</v>
      </c>
      <c r="B285" s="4">
        <v>8245</v>
      </c>
      <c r="C285" s="4">
        <v>8301</v>
      </c>
      <c r="D285" s="4">
        <v>5175</v>
      </c>
      <c r="E285" s="4">
        <v>9398</v>
      </c>
      <c r="F285" s="4">
        <v>7801</v>
      </c>
      <c r="G285" s="4">
        <v>9082</v>
      </c>
      <c r="H285" s="4">
        <v>8860</v>
      </c>
      <c r="I285" s="4">
        <v>5934</v>
      </c>
      <c r="J285" s="4">
        <v>7142</v>
      </c>
      <c r="K285" s="4">
        <v>10548</v>
      </c>
      <c r="L285" s="4">
        <v>6647</v>
      </c>
      <c r="M285" s="4">
        <v>7374</v>
      </c>
      <c r="N285" s="16">
        <f>SUM(B285:M285)</f>
        <v>94507</v>
      </c>
      <c r="O285" s="16"/>
    </row>
    <row r="286" spans="1:15" ht="14.25" x14ac:dyDescent="0.2">
      <c r="A286" s="12" t="s">
        <v>60</v>
      </c>
      <c r="B286" s="5">
        <v>4541</v>
      </c>
      <c r="C286" s="5">
        <v>4769</v>
      </c>
      <c r="D286" s="5">
        <v>2784</v>
      </c>
      <c r="E286" s="5">
        <v>3144</v>
      </c>
      <c r="F286" s="5">
        <v>3774</v>
      </c>
      <c r="G286" s="5">
        <v>3204</v>
      </c>
      <c r="H286" s="5">
        <v>5358</v>
      </c>
      <c r="I286" s="5">
        <v>2880</v>
      </c>
      <c r="J286" s="5">
        <v>4513</v>
      </c>
      <c r="K286" s="5">
        <v>4099</v>
      </c>
      <c r="L286" s="5">
        <v>3569</v>
      </c>
      <c r="M286" s="5">
        <v>5564</v>
      </c>
      <c r="N286" s="16"/>
      <c r="O286" s="16"/>
    </row>
    <row r="287" spans="1:15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6"/>
      <c r="O287" s="16"/>
    </row>
    <row r="288" spans="1:15" ht="14.25" x14ac:dyDescent="0.2">
      <c r="A288" s="11" t="s">
        <v>13</v>
      </c>
      <c r="B288" s="8">
        <f>SUM(B280:B286)</f>
        <v>132867</v>
      </c>
      <c r="C288" s="8">
        <f t="shared" ref="C288:M288" si="18">SUM(C280:C286)</f>
        <v>126908</v>
      </c>
      <c r="D288" s="8">
        <f t="shared" si="18"/>
        <v>100383</v>
      </c>
      <c r="E288" s="8">
        <f t="shared" si="18"/>
        <v>129609</v>
      </c>
      <c r="F288" s="8">
        <f t="shared" si="18"/>
        <v>130109</v>
      </c>
      <c r="G288" s="8">
        <f t="shared" si="18"/>
        <v>125140</v>
      </c>
      <c r="H288" s="8">
        <f t="shared" si="18"/>
        <v>143941</v>
      </c>
      <c r="I288" s="8">
        <f t="shared" si="18"/>
        <v>98312</v>
      </c>
      <c r="J288" s="8">
        <f t="shared" si="18"/>
        <v>132337</v>
      </c>
      <c r="K288" s="8">
        <f t="shared" si="18"/>
        <v>144817</v>
      </c>
      <c r="L288" s="8">
        <f t="shared" si="18"/>
        <v>112222</v>
      </c>
      <c r="M288" s="8">
        <f t="shared" si="18"/>
        <v>143284</v>
      </c>
      <c r="N288" s="16"/>
    </row>
    <row r="289" spans="1:15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</row>
    <row r="290" spans="1:15" x14ac:dyDescent="0.2">
      <c r="A290" s="6" t="s">
        <v>104</v>
      </c>
    </row>
    <row r="291" spans="1:15" ht="13.5" thickBot="1" x14ac:dyDescent="0.25"/>
    <row r="292" spans="1:15" ht="15" x14ac:dyDescent="0.2">
      <c r="A292" s="7"/>
      <c r="B292" s="120" t="s">
        <v>149</v>
      </c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1"/>
    </row>
    <row r="293" spans="1:15" ht="15" x14ac:dyDescent="0.2">
      <c r="A293" s="9" t="s">
        <v>0</v>
      </c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9"/>
    </row>
    <row r="294" spans="1:15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</row>
    <row r="295" spans="1:15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4"/>
    </row>
    <row r="296" spans="1:15" ht="14.25" x14ac:dyDescent="0.2">
      <c r="A296" s="11" t="s">
        <v>21</v>
      </c>
      <c r="B296" s="4">
        <v>53080</v>
      </c>
      <c r="C296" s="4">
        <v>51951</v>
      </c>
      <c r="D296" s="4">
        <v>48098</v>
      </c>
      <c r="E296" s="4">
        <v>57334</v>
      </c>
      <c r="F296" s="4">
        <v>47718</v>
      </c>
      <c r="G296" s="4">
        <v>50943</v>
      </c>
      <c r="H296" s="4">
        <v>57485</v>
      </c>
      <c r="I296" s="4">
        <v>57978</v>
      </c>
      <c r="J296" s="4">
        <v>72907</v>
      </c>
      <c r="K296" s="4">
        <v>42847</v>
      </c>
      <c r="L296" s="4">
        <v>44266</v>
      </c>
      <c r="M296" s="4">
        <v>51410</v>
      </c>
      <c r="N296" s="16"/>
    </row>
    <row r="297" spans="1:15" ht="14.25" x14ac:dyDescent="0.2">
      <c r="A297" s="12" t="s">
        <v>22</v>
      </c>
      <c r="B297" s="5">
        <v>5877</v>
      </c>
      <c r="C297" s="5">
        <v>4903</v>
      </c>
      <c r="D297" s="5">
        <v>6373</v>
      </c>
      <c r="E297" s="5">
        <v>5937</v>
      </c>
      <c r="F297" s="5">
        <v>6535</v>
      </c>
      <c r="G297" s="5">
        <v>6443</v>
      </c>
      <c r="H297" s="5">
        <v>6897</v>
      </c>
      <c r="I297" s="5">
        <v>9335</v>
      </c>
      <c r="J297" s="5">
        <v>11298</v>
      </c>
      <c r="K297" s="5">
        <v>5212</v>
      </c>
      <c r="L297" s="5">
        <v>6317</v>
      </c>
      <c r="M297" s="5">
        <v>4923</v>
      </c>
      <c r="N297" s="16"/>
      <c r="O297" s="16"/>
    </row>
    <row r="298" spans="1:15" ht="14.25" x14ac:dyDescent="0.2">
      <c r="A298" s="11" t="s">
        <v>23</v>
      </c>
      <c r="B298" s="4">
        <v>58333</v>
      </c>
      <c r="C298" s="4">
        <v>60406</v>
      </c>
      <c r="D298" s="4">
        <v>58707</v>
      </c>
      <c r="E298" s="4">
        <v>61930</v>
      </c>
      <c r="F298" s="4">
        <v>62211</v>
      </c>
      <c r="G298" s="4">
        <v>57711</v>
      </c>
      <c r="H298" s="4">
        <v>55912</v>
      </c>
      <c r="I298" s="4">
        <v>63314</v>
      </c>
      <c r="J298" s="4">
        <v>65870</v>
      </c>
      <c r="K298" s="4">
        <v>30752</v>
      </c>
      <c r="L298" s="4">
        <v>61892</v>
      </c>
      <c r="M298" s="4">
        <v>59878</v>
      </c>
      <c r="N298" s="16"/>
    </row>
    <row r="299" spans="1:15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6"/>
    </row>
    <row r="300" spans="1:15" ht="14.25" x14ac:dyDescent="0.2">
      <c r="A300" s="12" t="s">
        <v>25</v>
      </c>
      <c r="B300" s="5">
        <v>2912</v>
      </c>
      <c r="C300" s="5">
        <v>5098</v>
      </c>
      <c r="D300" s="5">
        <v>4861</v>
      </c>
      <c r="E300" s="5">
        <v>3812</v>
      </c>
      <c r="F300" s="5">
        <v>4365</v>
      </c>
      <c r="G300" s="5">
        <v>4453</v>
      </c>
      <c r="H300" s="5">
        <v>5707</v>
      </c>
      <c r="I300" s="5">
        <v>5894</v>
      </c>
      <c r="J300" s="5">
        <v>7574</v>
      </c>
      <c r="K300" s="5">
        <v>3606</v>
      </c>
      <c r="L300" s="5">
        <v>4487</v>
      </c>
      <c r="M300" s="5">
        <v>4866</v>
      </c>
      <c r="N300" s="16"/>
    </row>
    <row r="301" spans="1:15" ht="14.25" x14ac:dyDescent="0.2">
      <c r="A301" s="11" t="s">
        <v>26</v>
      </c>
      <c r="B301" s="4">
        <v>9862</v>
      </c>
      <c r="C301" s="4">
        <v>7441</v>
      </c>
      <c r="D301" s="4">
        <v>7746</v>
      </c>
      <c r="E301" s="4">
        <v>10028</v>
      </c>
      <c r="F301" s="4">
        <v>7290</v>
      </c>
      <c r="G301" s="4">
        <v>7613</v>
      </c>
      <c r="H301" s="4">
        <v>8446</v>
      </c>
      <c r="I301" s="4">
        <v>8777</v>
      </c>
      <c r="J301" s="4">
        <v>16127</v>
      </c>
      <c r="K301" s="4">
        <v>4505</v>
      </c>
      <c r="L301" s="4">
        <v>8034</v>
      </c>
      <c r="M301" s="4">
        <v>7776</v>
      </c>
      <c r="N301" s="16">
        <f>SUM(B301:M301)</f>
        <v>103645</v>
      </c>
    </row>
    <row r="302" spans="1:15" ht="14.25" x14ac:dyDescent="0.2">
      <c r="A302" s="12" t="s">
        <v>60</v>
      </c>
      <c r="B302" s="5">
        <v>3525</v>
      </c>
      <c r="C302" s="5">
        <v>4847</v>
      </c>
      <c r="D302" s="5">
        <v>4041</v>
      </c>
      <c r="E302" s="5">
        <v>3534</v>
      </c>
      <c r="F302" s="5">
        <v>4449</v>
      </c>
      <c r="G302" s="5">
        <v>4119</v>
      </c>
      <c r="H302" s="5">
        <v>4371</v>
      </c>
      <c r="I302" s="5">
        <v>4144</v>
      </c>
      <c r="J302" s="5">
        <v>4258</v>
      </c>
      <c r="K302" s="5">
        <v>3312</v>
      </c>
      <c r="L302" s="5">
        <v>2893</v>
      </c>
      <c r="M302" s="5">
        <v>4121</v>
      </c>
      <c r="N302" s="16"/>
    </row>
    <row r="303" spans="1:15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6"/>
    </row>
    <row r="304" spans="1:15" ht="14.25" x14ac:dyDescent="0.2">
      <c r="A304" s="11" t="s">
        <v>13</v>
      </c>
      <c r="B304" s="8">
        <f>SUM(B296:B302)</f>
        <v>133589</v>
      </c>
      <c r="C304" s="8">
        <f t="shared" ref="C304:M304" si="19">SUM(C296:C302)</f>
        <v>134646</v>
      </c>
      <c r="D304" s="8">
        <f t="shared" si="19"/>
        <v>129826</v>
      </c>
      <c r="E304" s="8">
        <f t="shared" si="19"/>
        <v>142575</v>
      </c>
      <c r="F304" s="8">
        <f t="shared" si="19"/>
        <v>132568</v>
      </c>
      <c r="G304" s="8">
        <f t="shared" si="19"/>
        <v>131282</v>
      </c>
      <c r="H304" s="8">
        <f t="shared" si="19"/>
        <v>138818</v>
      </c>
      <c r="I304" s="8">
        <f t="shared" si="19"/>
        <v>149442</v>
      </c>
      <c r="J304" s="8">
        <f t="shared" si="19"/>
        <v>178034</v>
      </c>
      <c r="K304" s="8">
        <f t="shared" ref="K304" si="20">SUM(K296:K302)</f>
        <v>90234</v>
      </c>
      <c r="L304" s="8">
        <f t="shared" si="19"/>
        <v>127889</v>
      </c>
      <c r="M304" s="8">
        <f t="shared" si="19"/>
        <v>132974</v>
      </c>
      <c r="N304" s="16">
        <f>SUM(B304:M304)</f>
        <v>1621877</v>
      </c>
    </row>
    <row r="305" spans="1:15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</row>
    <row r="306" spans="1:15" x14ac:dyDescent="0.2">
      <c r="A306" s="6" t="s">
        <v>104</v>
      </c>
    </row>
    <row r="307" spans="1:15" ht="13.5" thickBot="1" x14ac:dyDescent="0.25"/>
    <row r="308" spans="1:15" ht="15" x14ac:dyDescent="0.2">
      <c r="A308" s="7"/>
      <c r="B308" s="120" t="s">
        <v>156</v>
      </c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1"/>
    </row>
    <row r="309" spans="1:15" ht="15" x14ac:dyDescent="0.2">
      <c r="A309" s="9" t="s">
        <v>0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9"/>
    </row>
    <row r="310" spans="1:15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</row>
    <row r="311" spans="1:15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4"/>
    </row>
    <row r="312" spans="1:15" ht="14.25" x14ac:dyDescent="0.2">
      <c r="A312" s="11" t="s">
        <v>21</v>
      </c>
      <c r="B312" s="4">
        <v>56793</v>
      </c>
      <c r="C312" s="4">
        <v>56900</v>
      </c>
      <c r="D312" s="4">
        <v>61732</v>
      </c>
      <c r="E312" s="4">
        <v>62124</v>
      </c>
      <c r="F312" s="4">
        <v>46871</v>
      </c>
      <c r="G312" s="4">
        <v>57505</v>
      </c>
      <c r="H312" s="4">
        <v>47125</v>
      </c>
      <c r="I312" s="4">
        <v>59752</v>
      </c>
      <c r="J312" s="4">
        <v>58728</v>
      </c>
      <c r="K312" s="4">
        <v>64824</v>
      </c>
      <c r="L312" s="4">
        <v>65450</v>
      </c>
      <c r="M312" s="4">
        <v>70394</v>
      </c>
    </row>
    <row r="313" spans="1:15" ht="14.25" x14ac:dyDescent="0.2">
      <c r="A313" s="12" t="s">
        <v>22</v>
      </c>
      <c r="B313" s="5">
        <v>6680</v>
      </c>
      <c r="C313" s="5">
        <v>7113</v>
      </c>
      <c r="D313" s="5">
        <v>6988</v>
      </c>
      <c r="E313" s="5">
        <v>7177</v>
      </c>
      <c r="F313" s="5">
        <v>6299</v>
      </c>
      <c r="G313" s="5">
        <v>7061</v>
      </c>
      <c r="H313" s="5">
        <v>6285</v>
      </c>
      <c r="I313" s="5">
        <v>9600</v>
      </c>
      <c r="J313" s="5">
        <v>9236</v>
      </c>
      <c r="K313" s="5">
        <v>7908</v>
      </c>
      <c r="L313" s="5">
        <v>8484</v>
      </c>
      <c r="M313" s="5">
        <v>7969</v>
      </c>
    </row>
    <row r="314" spans="1:15" ht="14.25" x14ac:dyDescent="0.2">
      <c r="A314" s="11" t="s">
        <v>23</v>
      </c>
      <c r="B314" s="4">
        <v>64494</v>
      </c>
      <c r="C314" s="4">
        <v>58854</v>
      </c>
      <c r="D314" s="4">
        <v>65574</v>
      </c>
      <c r="E314" s="4">
        <v>64208</v>
      </c>
      <c r="F314" s="4">
        <v>60351</v>
      </c>
      <c r="G314" s="4">
        <v>62745</v>
      </c>
      <c r="H314" s="4">
        <v>53731</v>
      </c>
      <c r="I314" s="4">
        <v>58076</v>
      </c>
      <c r="J314" s="4">
        <v>59133</v>
      </c>
      <c r="K314" s="4">
        <v>47475</v>
      </c>
      <c r="L314" s="4">
        <v>52830</v>
      </c>
      <c r="M314" s="4">
        <v>46161</v>
      </c>
    </row>
    <row r="315" spans="1:15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5" ht="14.25" x14ac:dyDescent="0.2">
      <c r="A316" s="12" t="s">
        <v>25</v>
      </c>
      <c r="B316" s="5">
        <v>4276</v>
      </c>
      <c r="C316" s="5">
        <v>5631</v>
      </c>
      <c r="D316" s="5">
        <v>4818</v>
      </c>
      <c r="E316" s="5">
        <v>4715</v>
      </c>
      <c r="F316" s="5">
        <v>4167</v>
      </c>
      <c r="G316" s="5">
        <v>4598</v>
      </c>
      <c r="H316" s="5">
        <v>4887</v>
      </c>
      <c r="I316" s="5">
        <v>5794</v>
      </c>
      <c r="J316" s="5">
        <v>4696</v>
      </c>
      <c r="K316" s="5">
        <v>4578</v>
      </c>
      <c r="L316" s="5">
        <v>4569</v>
      </c>
      <c r="M316" s="5">
        <v>5090</v>
      </c>
    </row>
    <row r="317" spans="1:15" ht="14.25" x14ac:dyDescent="0.2">
      <c r="A317" s="11" t="s">
        <v>26</v>
      </c>
      <c r="B317" s="4">
        <v>12035</v>
      </c>
      <c r="C317" s="4">
        <v>6520</v>
      </c>
      <c r="D317" s="4">
        <v>9771</v>
      </c>
      <c r="E317" s="4">
        <v>10467</v>
      </c>
      <c r="F317" s="4">
        <v>7756</v>
      </c>
      <c r="G317" s="4">
        <v>12947</v>
      </c>
      <c r="H317" s="4">
        <v>5749</v>
      </c>
      <c r="I317" s="4">
        <v>5084</v>
      </c>
      <c r="J317" s="4">
        <v>10811</v>
      </c>
      <c r="K317" s="4">
        <v>11275</v>
      </c>
      <c r="L317" s="4">
        <v>11127</v>
      </c>
      <c r="M317" s="4">
        <v>11863</v>
      </c>
      <c r="N317" s="16"/>
    </row>
    <row r="318" spans="1:15" ht="14.25" x14ac:dyDescent="0.2">
      <c r="A318" s="12" t="s">
        <v>60</v>
      </c>
      <c r="B318" s="5">
        <v>3273</v>
      </c>
      <c r="C318" s="5">
        <v>3233</v>
      </c>
      <c r="D318" s="5">
        <v>3353</v>
      </c>
      <c r="E318" s="5">
        <v>3113</v>
      </c>
      <c r="F318" s="5">
        <v>2475</v>
      </c>
      <c r="G318" s="5">
        <v>2598</v>
      </c>
      <c r="H318" s="5">
        <v>2922</v>
      </c>
      <c r="I318" s="5">
        <v>3320</v>
      </c>
      <c r="J318" s="5">
        <v>2655</v>
      </c>
      <c r="K318" s="5">
        <v>2942</v>
      </c>
      <c r="L318" s="5">
        <v>2578</v>
      </c>
      <c r="M318" s="5">
        <v>3825</v>
      </c>
    </row>
    <row r="319" spans="1:15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5" ht="14.25" x14ac:dyDescent="0.2">
      <c r="A320" s="11" t="s">
        <v>13</v>
      </c>
      <c r="B320" s="8">
        <f>SUM(B312:B318)</f>
        <v>147551</v>
      </c>
      <c r="C320" s="8">
        <f t="shared" ref="C320:M320" si="21">SUM(C312:C318)</f>
        <v>138251</v>
      </c>
      <c r="D320" s="8">
        <f t="shared" si="21"/>
        <v>152236</v>
      </c>
      <c r="E320" s="8">
        <f t="shared" si="21"/>
        <v>151804</v>
      </c>
      <c r="F320" s="8">
        <f t="shared" si="21"/>
        <v>127919</v>
      </c>
      <c r="G320" s="8">
        <f t="shared" si="21"/>
        <v>147454</v>
      </c>
      <c r="H320" s="8">
        <f t="shared" si="21"/>
        <v>120699</v>
      </c>
      <c r="I320" s="8">
        <f t="shared" si="21"/>
        <v>141626</v>
      </c>
      <c r="J320" s="8">
        <f t="shared" si="21"/>
        <v>145259</v>
      </c>
      <c r="K320" s="8">
        <f t="shared" si="21"/>
        <v>139002</v>
      </c>
      <c r="L320" s="8">
        <f t="shared" si="21"/>
        <v>145038</v>
      </c>
      <c r="M320" s="8">
        <f t="shared" si="21"/>
        <v>145302</v>
      </c>
      <c r="N320" s="16">
        <f>SUM(B320:M320)</f>
        <v>1702141</v>
      </c>
      <c r="O320" s="1">
        <f>+N320/N304</f>
        <v>1.0494883397446293</v>
      </c>
    </row>
    <row r="321" spans="1:13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</row>
    <row r="322" spans="1:13" x14ac:dyDescent="0.2">
      <c r="A322" s="6" t="s">
        <v>104</v>
      </c>
    </row>
    <row r="323" spans="1:13" ht="13.5" thickBot="1" x14ac:dyDescent="0.25"/>
    <row r="324" spans="1:13" ht="15" x14ac:dyDescent="0.2">
      <c r="A324" s="7"/>
      <c r="B324" s="120" t="s">
        <v>165</v>
      </c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1"/>
    </row>
    <row r="325" spans="1:13" ht="15" x14ac:dyDescent="0.2">
      <c r="A325" s="9" t="s">
        <v>0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9"/>
    </row>
    <row r="326" spans="1:13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3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4"/>
    </row>
    <row r="328" spans="1:13" ht="14.25" x14ac:dyDescent="0.2">
      <c r="A328" s="11" t="s">
        <v>21</v>
      </c>
      <c r="B328" s="4">
        <v>67248</v>
      </c>
      <c r="C328" s="4">
        <v>70666</v>
      </c>
      <c r="D328" s="4">
        <v>69602</v>
      </c>
      <c r="E328" s="4">
        <v>55011</v>
      </c>
      <c r="F328" s="4">
        <v>46255</v>
      </c>
      <c r="G328" s="4">
        <v>63541</v>
      </c>
      <c r="H328" s="4">
        <v>60133</v>
      </c>
      <c r="I328" s="4">
        <v>73767</v>
      </c>
      <c r="J328" s="4">
        <v>60532</v>
      </c>
      <c r="K328" s="4"/>
      <c r="L328" s="4"/>
      <c r="M328" s="4"/>
    </row>
    <row r="329" spans="1:13" ht="14.25" x14ac:dyDescent="0.2">
      <c r="A329" s="12" t="s">
        <v>22</v>
      </c>
      <c r="B329" s="5">
        <v>10798</v>
      </c>
      <c r="C329" s="5">
        <v>8238</v>
      </c>
      <c r="D329" s="5">
        <v>8327</v>
      </c>
      <c r="E329" s="5">
        <v>6555</v>
      </c>
      <c r="F329" s="5">
        <v>5751</v>
      </c>
      <c r="G329" s="5">
        <v>8057</v>
      </c>
      <c r="H329" s="5">
        <v>7101</v>
      </c>
      <c r="I329" s="5">
        <v>7850</v>
      </c>
      <c r="J329" s="5">
        <v>8711</v>
      </c>
      <c r="K329" s="5"/>
      <c r="L329" s="5"/>
      <c r="M329" s="5"/>
    </row>
    <row r="330" spans="1:13" ht="14.25" x14ac:dyDescent="0.2">
      <c r="A330" s="11" t="s">
        <v>23</v>
      </c>
      <c r="B330" s="4">
        <v>71002</v>
      </c>
      <c r="C330" s="4">
        <v>73914</v>
      </c>
      <c r="D330" s="4">
        <v>43308</v>
      </c>
      <c r="E330" s="4">
        <v>44467</v>
      </c>
      <c r="F330" s="4">
        <v>47262</v>
      </c>
      <c r="G330" s="4">
        <v>52425</v>
      </c>
      <c r="H330" s="4">
        <v>44555</v>
      </c>
      <c r="I330" s="4">
        <v>60698</v>
      </c>
      <c r="J330" s="4">
        <v>62539</v>
      </c>
      <c r="K330" s="4"/>
      <c r="L330" s="4"/>
      <c r="M330" s="4"/>
    </row>
    <row r="331" spans="1:13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4.25" x14ac:dyDescent="0.2">
      <c r="A332" s="12" t="s">
        <v>25</v>
      </c>
      <c r="B332" s="5">
        <v>4845</v>
      </c>
      <c r="C332" s="5">
        <v>4743</v>
      </c>
      <c r="D332" s="5">
        <v>4517</v>
      </c>
      <c r="E332" s="5">
        <v>4480</v>
      </c>
      <c r="F332" s="5">
        <v>5335</v>
      </c>
      <c r="G332" s="5">
        <v>4774</v>
      </c>
      <c r="H332" s="5">
        <v>4575</v>
      </c>
      <c r="I332" s="5">
        <v>4678</v>
      </c>
      <c r="J332" s="5">
        <v>5260</v>
      </c>
      <c r="K332" s="5"/>
      <c r="L332" s="5"/>
      <c r="M332" s="5"/>
    </row>
    <row r="333" spans="1:13" ht="14.25" x14ac:dyDescent="0.2">
      <c r="A333" s="11" t="s">
        <v>26</v>
      </c>
      <c r="B333" s="4">
        <v>12167</v>
      </c>
      <c r="C333" s="4">
        <v>14278</v>
      </c>
      <c r="D333" s="4">
        <v>12326</v>
      </c>
      <c r="E333" s="4">
        <v>8689</v>
      </c>
      <c r="F333" s="4">
        <v>8129</v>
      </c>
      <c r="G333" s="4">
        <v>12366</v>
      </c>
      <c r="H333" s="4">
        <v>11615</v>
      </c>
      <c r="I333" s="4">
        <v>13769</v>
      </c>
      <c r="J333" s="4">
        <v>11421</v>
      </c>
      <c r="K333" s="4"/>
      <c r="L333" s="4"/>
      <c r="M333" s="4"/>
    </row>
    <row r="334" spans="1:13" ht="14.25" x14ac:dyDescent="0.2">
      <c r="A334" s="12" t="s">
        <v>60</v>
      </c>
      <c r="B334" s="5">
        <v>3111</v>
      </c>
      <c r="C334" s="5">
        <v>3666</v>
      </c>
      <c r="D334" s="5">
        <v>2814</v>
      </c>
      <c r="E334" s="5">
        <v>3038</v>
      </c>
      <c r="F334" s="5">
        <v>2205</v>
      </c>
      <c r="G334" s="5">
        <v>3531</v>
      </c>
      <c r="H334" s="5">
        <v>2681</v>
      </c>
      <c r="I334" s="5">
        <v>3016</v>
      </c>
      <c r="J334" s="5">
        <v>2686</v>
      </c>
      <c r="K334" s="5"/>
      <c r="L334" s="5"/>
      <c r="M334" s="5"/>
    </row>
    <row r="335" spans="1:13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4.25" x14ac:dyDescent="0.2">
      <c r="A336" s="11" t="s">
        <v>13</v>
      </c>
      <c r="B336" s="8">
        <f>SUM(B328:B334)</f>
        <v>169171</v>
      </c>
      <c r="C336" s="8">
        <f t="shared" ref="C336:M336" si="22">SUM(C328:C334)</f>
        <v>175505</v>
      </c>
      <c r="D336" s="8">
        <f t="shared" si="22"/>
        <v>140894</v>
      </c>
      <c r="E336" s="8">
        <f t="shared" si="22"/>
        <v>122240</v>
      </c>
      <c r="F336" s="8">
        <f t="shared" si="22"/>
        <v>114937</v>
      </c>
      <c r="G336" s="8">
        <f t="shared" si="22"/>
        <v>144694</v>
      </c>
      <c r="H336" s="8">
        <f t="shared" si="22"/>
        <v>130660</v>
      </c>
      <c r="I336" s="8">
        <f t="shared" si="22"/>
        <v>163778</v>
      </c>
      <c r="J336" s="8">
        <f t="shared" si="22"/>
        <v>151149</v>
      </c>
      <c r="K336" s="8">
        <f t="shared" si="22"/>
        <v>0</v>
      </c>
      <c r="L336" s="8">
        <f t="shared" si="22"/>
        <v>0</v>
      </c>
      <c r="M336" s="8">
        <f t="shared" si="22"/>
        <v>0</v>
      </c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</row>
    <row r="341" spans="1:13" x14ac:dyDescent="0.2">
      <c r="D341" s="16"/>
    </row>
  </sheetData>
  <mergeCells count="36">
    <mergeCell ref="B324:M324"/>
    <mergeCell ref="B325:M325"/>
    <mergeCell ref="B260:M260"/>
    <mergeCell ref="B261:M261"/>
    <mergeCell ref="B228:M228"/>
    <mergeCell ref="B229:M229"/>
    <mergeCell ref="B308:M308"/>
    <mergeCell ref="B309:M309"/>
    <mergeCell ref="B293:M293"/>
    <mergeCell ref="B292:M292"/>
    <mergeCell ref="B276:M276"/>
    <mergeCell ref="B277:M277"/>
    <mergeCell ref="B196:M196"/>
    <mergeCell ref="B197:M197"/>
    <mergeCell ref="B244:M244"/>
    <mergeCell ref="B245:M245"/>
    <mergeCell ref="B212:M212"/>
    <mergeCell ref="B213:M213"/>
    <mergeCell ref="B18:M18"/>
    <mergeCell ref="B34:M34"/>
    <mergeCell ref="B50:M50"/>
    <mergeCell ref="B66:M66"/>
    <mergeCell ref="B83:M83"/>
    <mergeCell ref="B84:M84"/>
    <mergeCell ref="B164:M164"/>
    <mergeCell ref="B165:M165"/>
    <mergeCell ref="B180:M180"/>
    <mergeCell ref="B181:M181"/>
    <mergeCell ref="B100:M100"/>
    <mergeCell ref="B101:M101"/>
    <mergeCell ref="B148:M148"/>
    <mergeCell ref="B149:M149"/>
    <mergeCell ref="B132:M132"/>
    <mergeCell ref="B133:M133"/>
    <mergeCell ref="B116:M116"/>
    <mergeCell ref="B117:M117"/>
  </mergeCells>
  <phoneticPr fontId="0" type="noConversion"/>
  <printOptions horizontalCentered="1"/>
  <pageMargins left="0.39370078740157483" right="0.39370078740157483" top="0.75" bottom="0.59055118110236227" header="0.19685039370078741" footer="0.19685039370078741"/>
  <pageSetup paperSize="9" scale="75" orientation="landscape" r:id="rId1"/>
  <headerFooter alignWithMargins="0">
    <oddHeader>&amp;C&amp;"Arial,Negrito"&amp;18A FORÇA DO SISTEMA DE CONSÓRCIOS NO BRASIL&amp;16
DADOS DE CONTEMPLAÇÕES (*)</oddHeader>
    <oddFooter>&amp;L&amp;D
EAB/eab.</oddFooter>
  </headerFooter>
  <rowBreaks count="1" manualBreakCount="1">
    <brk id="19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Q338"/>
  <sheetViews>
    <sheetView showGridLines="0" tabSelected="1" topLeftCell="A301" zoomScaleNormal="100" zoomScaleSheetLayoutView="75" workbookViewId="0">
      <pane xSplit="1" topLeftCell="B1" activePane="topRight" state="frozenSplit"/>
      <selection activeCell="B184" sqref="B184:M190"/>
      <selection pane="topRight" activeCell="J335" sqref="J335"/>
    </sheetView>
  </sheetViews>
  <sheetFormatPr defaultColWidth="9.140625" defaultRowHeight="12.75" x14ac:dyDescent="0.2"/>
  <cols>
    <col min="1" max="1" width="45.140625" style="1" bestFit="1" customWidth="1"/>
    <col min="2" max="5" width="13.5703125" style="1" bestFit="1" customWidth="1"/>
    <col min="6" max="6" width="10" style="1" bestFit="1" customWidth="1"/>
    <col min="7" max="7" width="12" style="1" bestFit="1" customWidth="1"/>
    <col min="8" max="8" width="10.5703125" style="1" bestFit="1" customWidth="1"/>
    <col min="9" max="9" width="9.85546875" style="1" bestFit="1" customWidth="1"/>
    <col min="10" max="10" width="10" style="1" bestFit="1" customWidth="1"/>
    <col min="11" max="11" width="9.85546875" style="1" bestFit="1" customWidth="1"/>
    <col min="12" max="13" width="10" style="1" bestFit="1" customWidth="1"/>
    <col min="14" max="14" width="15.5703125" style="1" bestFit="1" customWidth="1"/>
    <col min="15" max="15" width="14.5703125" style="79" bestFit="1" customWidth="1"/>
    <col min="16" max="16" width="9.28515625" style="1" bestFit="1" customWidth="1"/>
    <col min="17" max="17" width="10.42578125" style="1" bestFit="1" customWidth="1"/>
    <col min="18" max="16384" width="9.140625" style="1"/>
  </cols>
  <sheetData>
    <row r="1" spans="1:17" s="22" customFormat="1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9"/>
      <c r="P1" s="1"/>
      <c r="Q1" s="1"/>
    </row>
    <row r="2" spans="1:17" s="22" customFormat="1" ht="15" x14ac:dyDescent="0.2">
      <c r="A2" s="7"/>
      <c r="B2" s="17"/>
      <c r="C2" s="17"/>
      <c r="D2" s="17"/>
      <c r="E2" s="17"/>
      <c r="F2" s="17"/>
      <c r="G2" s="17" t="s">
        <v>16</v>
      </c>
      <c r="H2" s="17"/>
      <c r="I2" s="17"/>
      <c r="J2" s="17"/>
      <c r="K2" s="17"/>
      <c r="L2" s="17"/>
      <c r="M2" s="17"/>
      <c r="N2" s="1"/>
      <c r="O2" s="79"/>
      <c r="P2" s="1"/>
      <c r="Q2" s="1"/>
    </row>
    <row r="3" spans="1:17" s="22" customFormat="1" ht="15" x14ac:dyDescent="0.2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79"/>
      <c r="P3" s="1"/>
      <c r="Q3" s="1"/>
    </row>
    <row r="4" spans="1:17" s="22" customFormat="1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"/>
      <c r="O4" s="79"/>
      <c r="P4" s="1"/>
      <c r="Q4" s="1"/>
    </row>
    <row r="5" spans="1:17" s="22" customFormat="1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79"/>
      <c r="P5" s="1"/>
      <c r="Q5" s="1"/>
    </row>
    <row r="6" spans="1:17" s="22" customFormat="1" ht="14.25" x14ac:dyDescent="0.2">
      <c r="A6" s="11" t="s">
        <v>21</v>
      </c>
      <c r="B6" s="4">
        <v>24193</v>
      </c>
      <c r="C6" s="4">
        <v>25820</v>
      </c>
      <c r="D6" s="4">
        <v>35174</v>
      </c>
      <c r="E6" s="4">
        <v>29437</v>
      </c>
      <c r="F6" s="4">
        <v>33024</v>
      </c>
      <c r="G6" s="4">
        <v>34844</v>
      </c>
      <c r="H6" s="4">
        <v>27559</v>
      </c>
      <c r="I6" s="4">
        <v>42791</v>
      </c>
      <c r="J6" s="4">
        <v>42622</v>
      </c>
      <c r="K6" s="4">
        <v>36010</v>
      </c>
      <c r="L6" s="4">
        <v>30006</v>
      </c>
      <c r="M6" s="4">
        <v>22211</v>
      </c>
      <c r="N6" s="16"/>
      <c r="O6" s="79"/>
      <c r="P6" s="1"/>
      <c r="Q6" s="1"/>
    </row>
    <row r="7" spans="1:17" s="22" customFormat="1" ht="14.25" x14ac:dyDescent="0.2">
      <c r="A7" s="12" t="s">
        <v>22</v>
      </c>
      <c r="B7" s="5">
        <f>'[2]Cotas Comerc.'!$D$134</f>
        <v>2615</v>
      </c>
      <c r="C7" s="5">
        <f>'[2]Cotas Comerc.'!$D$135</f>
        <v>2212</v>
      </c>
      <c r="D7" s="5">
        <f>'[2]Cotas Comerc.'!$D$136</f>
        <v>3934</v>
      </c>
      <c r="E7" s="5">
        <f>'[2]Cotas Comerc.'!$D$137</f>
        <v>4869</v>
      </c>
      <c r="F7" s="5">
        <f>'[2]Cotas Comerc.'!$D$138</f>
        <v>3485</v>
      </c>
      <c r="G7" s="5">
        <f>'[2]Cotas Comerc.'!$D$139</f>
        <v>3472</v>
      </c>
      <c r="H7" s="5">
        <f>'[2]Cotas Comerc.'!$D$140</f>
        <v>3365</v>
      </c>
      <c r="I7" s="5">
        <f>'[2]Cotas Comerc.'!$D$141</f>
        <v>3858</v>
      </c>
      <c r="J7" s="5">
        <f>'[2]Cotas Comerc.'!$D$142</f>
        <v>3938</v>
      </c>
      <c r="K7" s="5">
        <f>'[2]Cotas Comerc.'!$D$143</f>
        <v>4068</v>
      </c>
      <c r="L7" s="5">
        <f>'[2]Cotas Comerc.'!$D$144</f>
        <v>3302</v>
      </c>
      <c r="M7" s="5">
        <f>'[2]Cotas Comerc.'!$D$145</f>
        <v>3423</v>
      </c>
      <c r="N7" s="16"/>
      <c r="O7" s="79"/>
      <c r="P7" s="1"/>
      <c r="Q7" s="1"/>
    </row>
    <row r="8" spans="1:17" s="22" customFormat="1" ht="14.25" x14ac:dyDescent="0.2">
      <c r="A8" s="11" t="s">
        <v>23</v>
      </c>
      <c r="B8" s="4">
        <v>68677</v>
      </c>
      <c r="C8" s="4">
        <v>75275</v>
      </c>
      <c r="D8" s="4">
        <v>84624</v>
      </c>
      <c r="E8" s="4">
        <v>84199</v>
      </c>
      <c r="F8" s="4">
        <v>85722</v>
      </c>
      <c r="G8" s="4">
        <v>78442</v>
      </c>
      <c r="H8" s="4">
        <v>84568</v>
      </c>
      <c r="I8" s="4">
        <v>82394</v>
      </c>
      <c r="J8" s="4">
        <v>79069</v>
      </c>
      <c r="K8" s="4">
        <v>76513</v>
      </c>
      <c r="L8" s="4">
        <v>82200</v>
      </c>
      <c r="M8" s="4">
        <v>91423</v>
      </c>
      <c r="N8" s="16"/>
      <c r="O8" s="79"/>
      <c r="P8" s="1"/>
      <c r="Q8" s="1"/>
    </row>
    <row r="9" spans="1:17" s="22" customFormat="1" ht="14.25" x14ac:dyDescent="0.2">
      <c r="A9" s="12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6"/>
      <c r="O9" s="79"/>
      <c r="P9" s="1"/>
      <c r="Q9" s="1"/>
    </row>
    <row r="10" spans="1:17" s="22" customFormat="1" ht="14.25" x14ac:dyDescent="0.2">
      <c r="A10" s="12" t="s">
        <v>25</v>
      </c>
      <c r="B10" s="5">
        <v>19747</v>
      </c>
      <c r="C10" s="5">
        <v>53953</v>
      </c>
      <c r="D10" s="5">
        <v>82504</v>
      </c>
      <c r="E10" s="5">
        <v>41420</v>
      </c>
      <c r="F10" s="5">
        <v>17441</v>
      </c>
      <c r="G10" s="5">
        <v>18250</v>
      </c>
      <c r="H10" s="5">
        <v>18069</v>
      </c>
      <c r="I10" s="5">
        <v>18173</v>
      </c>
      <c r="J10" s="5">
        <v>15149</v>
      </c>
      <c r="K10" s="5">
        <v>15353</v>
      </c>
      <c r="L10" s="5">
        <v>14236</v>
      </c>
      <c r="M10" s="5">
        <v>17969</v>
      </c>
      <c r="N10" s="16"/>
      <c r="O10" s="79"/>
      <c r="P10" s="1"/>
      <c r="Q10" s="1"/>
    </row>
    <row r="11" spans="1:17" s="22" customFormat="1" ht="14.25" x14ac:dyDescent="0.2">
      <c r="A11" s="11" t="s">
        <v>26</v>
      </c>
      <c r="B11" s="4">
        <f>'[2]Cotas Comerc.'!$C$134</f>
        <v>7751</v>
      </c>
      <c r="C11" s="4">
        <f>'[2]Cotas Comerc.'!$C$135</f>
        <v>10551</v>
      </c>
      <c r="D11" s="4">
        <f>'[2]Cotas Comerc.'!$C$136</f>
        <v>11910</v>
      </c>
      <c r="E11" s="4">
        <f>'[2]Cotas Comerc.'!$C$137</f>
        <v>13846</v>
      </c>
      <c r="F11" s="4">
        <f>'[2]Cotas Comerc.'!$C$138</f>
        <v>14700</v>
      </c>
      <c r="G11" s="4">
        <f>'[2]Cotas Comerc.'!$C$139</f>
        <v>17157</v>
      </c>
      <c r="H11" s="4">
        <f>'[2]Cotas Comerc.'!$C$140</f>
        <v>17142</v>
      </c>
      <c r="I11" s="4">
        <f>'[2]Cotas Comerc.'!$C$141</f>
        <v>15918</v>
      </c>
      <c r="J11" s="4">
        <f>'[2]Cotas Comerc.'!$C$142</f>
        <v>18622</v>
      </c>
      <c r="K11" s="4">
        <f>'[2]Cotas Comerc.'!$C$143</f>
        <v>22074</v>
      </c>
      <c r="L11" s="4">
        <f>'[2]Cotas Comerc.'!$C$144</f>
        <v>19476</v>
      </c>
      <c r="M11" s="4">
        <f>'[2]Cotas Comerc.'!$C$145</f>
        <v>14415</v>
      </c>
      <c r="N11" s="16">
        <f>SUM(B11:M11)</f>
        <v>183562</v>
      </c>
      <c r="O11" s="79"/>
      <c r="P11" s="1"/>
      <c r="Q11" s="1"/>
    </row>
    <row r="12" spans="1:17" s="22" customFormat="1" ht="14.25" x14ac:dyDescent="0.2">
      <c r="A12" s="12" t="s">
        <v>27</v>
      </c>
      <c r="B12" s="3">
        <f>SUM('[2]Cotas Comerc.'!$I$134:$L$134)</f>
        <v>115</v>
      </c>
      <c r="C12" s="3">
        <f>SUM('[2]Cotas Comerc.'!$I$135:$L$135)</f>
        <v>162</v>
      </c>
      <c r="D12" s="3">
        <f>SUM('[2]Cotas Comerc.'!$I$136:$L$136)</f>
        <v>110</v>
      </c>
      <c r="E12" s="3">
        <f>SUM('[2]Cotas Comerc.'!$I$137:$L$137)</f>
        <v>60</v>
      </c>
      <c r="F12" s="3">
        <f>SUM('[2]Cotas Comerc.'!$I$138:$L$138)</f>
        <v>277</v>
      </c>
      <c r="G12" s="3">
        <f>SUM('[2]Cotas Comerc.'!$I$139:$L$139)</f>
        <v>127</v>
      </c>
      <c r="H12" s="3">
        <f>SUM('[2]Cotas Comerc.'!$I$140:$L$140)</f>
        <v>123</v>
      </c>
      <c r="I12" s="3">
        <f>SUM('[2]Cotas Comerc.'!$I$141:$L$141)</f>
        <v>36</v>
      </c>
      <c r="J12" s="3">
        <f>SUM('[2]Cotas Comerc.'!$I$142:$L$142)</f>
        <v>25</v>
      </c>
      <c r="K12" s="3">
        <f>SUM('[2]Cotas Comerc.'!$I$143:$L$143)</f>
        <v>109</v>
      </c>
      <c r="L12" s="3">
        <f>SUM('[2]Cotas Comerc.'!$I$144:$L$144)</f>
        <v>16</v>
      </c>
      <c r="M12" s="3">
        <f>SUM('[2]Cotas Comerc.'!$I$145:$L$145)</f>
        <v>112</v>
      </c>
      <c r="N12" s="16"/>
      <c r="O12" s="79"/>
      <c r="P12" s="1"/>
      <c r="Q12" s="1"/>
    </row>
    <row r="13" spans="1:17" s="22" customFormat="1" ht="14.25" x14ac:dyDescent="0.2">
      <c r="A13" s="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6"/>
      <c r="O13" s="79"/>
      <c r="P13" s="1"/>
      <c r="Q13" s="1"/>
    </row>
    <row r="14" spans="1:17" s="22" customFormat="1" ht="14.25" x14ac:dyDescent="0.2">
      <c r="A14" s="11" t="s">
        <v>13</v>
      </c>
      <c r="B14" s="8">
        <f t="shared" ref="B14:M14" si="0">SUM(B6:B12)</f>
        <v>123098</v>
      </c>
      <c r="C14" s="8">
        <f t="shared" si="0"/>
        <v>167973</v>
      </c>
      <c r="D14" s="8">
        <f t="shared" si="0"/>
        <v>218256</v>
      </c>
      <c r="E14" s="8">
        <f t="shared" si="0"/>
        <v>173831</v>
      </c>
      <c r="F14" s="8">
        <f t="shared" si="0"/>
        <v>154649</v>
      </c>
      <c r="G14" s="8">
        <f t="shared" si="0"/>
        <v>152292</v>
      </c>
      <c r="H14" s="8">
        <f t="shared" si="0"/>
        <v>150826</v>
      </c>
      <c r="I14" s="8">
        <f t="shared" si="0"/>
        <v>163170</v>
      </c>
      <c r="J14" s="8">
        <f t="shared" si="0"/>
        <v>159425</v>
      </c>
      <c r="K14" s="8">
        <f t="shared" si="0"/>
        <v>154127</v>
      </c>
      <c r="L14" s="8">
        <f t="shared" si="0"/>
        <v>149236</v>
      </c>
      <c r="M14" s="8">
        <f t="shared" si="0"/>
        <v>149553</v>
      </c>
      <c r="N14" s="16"/>
      <c r="O14" s="79"/>
      <c r="P14" s="1"/>
      <c r="Q14" s="1"/>
    </row>
    <row r="15" spans="1:17" s="22" customFormat="1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"/>
      <c r="O15" s="79"/>
      <c r="P15" s="1"/>
      <c r="Q15" s="1"/>
    </row>
    <row r="16" spans="1:17" s="22" customFormat="1" x14ac:dyDescent="0.2">
      <c r="A16" s="6" t="s">
        <v>14</v>
      </c>
      <c r="B16" s="1"/>
      <c r="C16" s="1"/>
      <c r="D16" s="1"/>
      <c r="E16" s="1"/>
      <c r="F16" s="1"/>
      <c r="G16" s="16"/>
      <c r="H16" s="16"/>
      <c r="I16" s="1"/>
      <c r="J16" s="1"/>
      <c r="K16" s="1"/>
      <c r="L16" s="1"/>
      <c r="M16" s="1"/>
      <c r="N16" s="1"/>
      <c r="O16" s="79"/>
      <c r="P16" s="1"/>
      <c r="Q16" s="1"/>
    </row>
    <row r="17" spans="1:17" s="22" customFormat="1" ht="13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9"/>
      <c r="P17" s="1"/>
      <c r="Q17" s="1"/>
    </row>
    <row r="18" spans="1:17" s="22" customFormat="1" ht="15" x14ac:dyDescent="0.2">
      <c r="A18" s="7"/>
      <c r="B18" s="120" t="s">
        <v>19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"/>
      <c r="O18" s="79"/>
      <c r="P18" s="1"/>
      <c r="Q18" s="1"/>
    </row>
    <row r="19" spans="1:17" s="22" customFormat="1" ht="15" x14ac:dyDescent="0.2">
      <c r="A19" s="9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"/>
      <c r="O19" s="79"/>
      <c r="P19" s="1"/>
      <c r="Q19" s="1"/>
    </row>
    <row r="20" spans="1:17" s="22" customFormat="1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19" t="s">
        <v>12</v>
      </c>
      <c r="N20" s="1"/>
      <c r="O20" s="79"/>
      <c r="P20" s="1"/>
      <c r="Q20" s="1"/>
    </row>
    <row r="21" spans="1:17" s="22" customFormat="1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79"/>
      <c r="P21" s="1"/>
      <c r="Q21" s="1"/>
    </row>
    <row r="22" spans="1:17" s="22" customFormat="1" ht="14.25" x14ac:dyDescent="0.2">
      <c r="A22" s="11" t="s">
        <v>21</v>
      </c>
      <c r="B22" s="4">
        <v>21626</v>
      </c>
      <c r="C22" s="4">
        <v>23007</v>
      </c>
      <c r="D22" s="4">
        <v>26408</v>
      </c>
      <c r="E22" s="4">
        <v>26500</v>
      </c>
      <c r="F22" s="4">
        <v>30351</v>
      </c>
      <c r="G22" s="4">
        <v>29389</v>
      </c>
      <c r="H22" s="4">
        <v>21088</v>
      </c>
      <c r="I22" s="4">
        <v>24831</v>
      </c>
      <c r="J22" s="4">
        <v>23627</v>
      </c>
      <c r="K22" s="4">
        <v>31864</v>
      </c>
      <c r="L22" s="4">
        <v>27783</v>
      </c>
      <c r="M22" s="4">
        <v>24821</v>
      </c>
      <c r="N22" s="16"/>
      <c r="O22" s="79"/>
      <c r="P22" s="1"/>
      <c r="Q22" s="1"/>
    </row>
    <row r="23" spans="1:17" s="22" customFormat="1" ht="14.25" x14ac:dyDescent="0.2">
      <c r="A23" s="12" t="s">
        <v>22</v>
      </c>
      <c r="B23" s="5">
        <f>'[3]III-Cotas Comerc.'!$D$147</f>
        <v>2283</v>
      </c>
      <c r="C23" s="5">
        <f>'[3]III-Cotas Comerc.'!$D$148</f>
        <v>1938</v>
      </c>
      <c r="D23" s="5">
        <f>'[3]III-Cotas Comerc.'!$D$149</f>
        <v>2707</v>
      </c>
      <c r="E23" s="5">
        <f>'[3]III-Cotas Comerc.'!$D$150</f>
        <v>2406</v>
      </c>
      <c r="F23" s="5">
        <f>+'[3]III-Cotas Comerc.'!$D$151</f>
        <v>3855</v>
      </c>
      <c r="G23" s="5">
        <f>+'[3]III-Cotas Comerc.'!$D$152</f>
        <v>4055</v>
      </c>
      <c r="H23" s="5">
        <v>2505</v>
      </c>
      <c r="I23" s="5">
        <v>3336</v>
      </c>
      <c r="J23" s="5">
        <v>3365</v>
      </c>
      <c r="K23" s="5">
        <v>3164</v>
      </c>
      <c r="L23" s="5">
        <v>3474</v>
      </c>
      <c r="M23" s="5">
        <v>3580</v>
      </c>
      <c r="N23" s="1"/>
      <c r="O23" s="79"/>
      <c r="P23" s="1"/>
      <c r="Q23" s="1"/>
    </row>
    <row r="24" spans="1:17" s="22" customFormat="1" ht="14.25" x14ac:dyDescent="0.2">
      <c r="A24" s="11" t="s">
        <v>23</v>
      </c>
      <c r="B24" s="4">
        <v>83410</v>
      </c>
      <c r="C24" s="4">
        <v>79526</v>
      </c>
      <c r="D24" s="4">
        <v>82316</v>
      </c>
      <c r="E24" s="4">
        <v>79007</v>
      </c>
      <c r="F24" s="4">
        <v>76768</v>
      </c>
      <c r="G24" s="4">
        <v>78334</v>
      </c>
      <c r="H24" s="4">
        <v>74863</v>
      </c>
      <c r="I24" s="4">
        <v>79459</v>
      </c>
      <c r="J24" s="4">
        <v>82881</v>
      </c>
      <c r="K24" s="4">
        <v>82086</v>
      </c>
      <c r="L24" s="4">
        <v>80882</v>
      </c>
      <c r="M24" s="4">
        <v>84498</v>
      </c>
      <c r="N24" s="1"/>
      <c r="O24" s="79"/>
      <c r="P24" s="1"/>
      <c r="Q24" s="1"/>
    </row>
    <row r="25" spans="1:17" s="22" customFormat="1" ht="14.25" x14ac:dyDescent="0.2">
      <c r="A25" s="12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79"/>
      <c r="P25" s="1"/>
      <c r="Q25" s="1"/>
    </row>
    <row r="26" spans="1:17" s="22" customFormat="1" ht="14.25" x14ac:dyDescent="0.2">
      <c r="A26" s="12" t="s">
        <v>25</v>
      </c>
      <c r="B26" s="5">
        <v>15818</v>
      </c>
      <c r="C26" s="5">
        <v>14375</v>
      </c>
      <c r="D26" s="5">
        <v>17606</v>
      </c>
      <c r="E26" s="5">
        <v>20130</v>
      </c>
      <c r="F26" s="5">
        <v>17937</v>
      </c>
      <c r="G26" s="5">
        <v>20953</v>
      </c>
      <c r="H26" s="5">
        <v>21661</v>
      </c>
      <c r="I26" s="5">
        <v>18135</v>
      </c>
      <c r="J26" s="5">
        <v>18394</v>
      </c>
      <c r="K26" s="5">
        <v>18174</v>
      </c>
      <c r="L26" s="5">
        <v>16294</v>
      </c>
      <c r="M26" s="5">
        <v>16430</v>
      </c>
      <c r="N26" s="1"/>
      <c r="O26" s="79"/>
      <c r="P26" s="1"/>
      <c r="Q26" s="1"/>
    </row>
    <row r="27" spans="1:17" ht="14.25" x14ac:dyDescent="0.2">
      <c r="A27" s="11" t="s">
        <v>26</v>
      </c>
      <c r="B27" s="4">
        <f>'[3]III-Cotas Comerc.'!$C$147</f>
        <v>13076</v>
      </c>
      <c r="C27" s="4">
        <f>'[3]III-Cotas Comerc.'!$C$148</f>
        <v>13352</v>
      </c>
      <c r="D27" s="4">
        <f>'[3]III-Cotas Comerc.'!$C$149</f>
        <v>16360</v>
      </c>
      <c r="E27" s="4">
        <f>'[3]III-Cotas Comerc.'!$C$150</f>
        <v>19781</v>
      </c>
      <c r="F27" s="4">
        <f>+'[3]III-Cotas Comerc.'!$C$151</f>
        <v>21390</v>
      </c>
      <c r="G27" s="4">
        <f>+'[3]III-Cotas Comerc.'!$C$152</f>
        <v>18508</v>
      </c>
      <c r="H27" s="4">
        <v>15791</v>
      </c>
      <c r="I27" s="4">
        <v>15498</v>
      </c>
      <c r="J27" s="4">
        <v>18295</v>
      </c>
      <c r="K27" s="4">
        <v>22288</v>
      </c>
      <c r="L27" s="4">
        <v>20890</v>
      </c>
      <c r="M27" s="4">
        <v>15746</v>
      </c>
      <c r="N27" s="16">
        <f>SUM(B27:M27)</f>
        <v>210975</v>
      </c>
    </row>
    <row r="28" spans="1:17" ht="14.25" x14ac:dyDescent="0.2">
      <c r="A28" s="12" t="s">
        <v>27</v>
      </c>
      <c r="B28" s="3">
        <f>SUM('[3]III-Cotas Comerc.'!$I$147:$L$147)</f>
        <v>74</v>
      </c>
      <c r="C28" s="3">
        <f>SUM('[3]III-Cotas Comerc.'!$I$148:$L$148)</f>
        <v>26</v>
      </c>
      <c r="D28" s="3">
        <f>SUM('[3]III-Cotas Comerc.'!$I$149:$L$149)</f>
        <v>25</v>
      </c>
      <c r="E28" s="3">
        <f>SUM('[3]III-Cotas Comerc.'!$I$150:$L$150)</f>
        <v>281</v>
      </c>
      <c r="F28" s="3">
        <f>SUM('[3]III-Cotas Comerc.'!$I$151:$L$151)</f>
        <v>92</v>
      </c>
      <c r="G28" s="3">
        <f>SUM('[3]III-Cotas Comerc.'!$I$152:$L$152)</f>
        <v>19</v>
      </c>
      <c r="H28" s="3">
        <v>289</v>
      </c>
      <c r="I28" s="3">
        <v>163</v>
      </c>
      <c r="J28" s="3">
        <v>97</v>
      </c>
      <c r="K28" s="3">
        <v>31</v>
      </c>
      <c r="L28" s="3">
        <v>265</v>
      </c>
      <c r="M28" s="3">
        <v>189</v>
      </c>
    </row>
    <row r="29" spans="1:17" ht="14.25" x14ac:dyDescent="0.2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7" ht="14.25" x14ac:dyDescent="0.2">
      <c r="A30" s="11" t="s">
        <v>13</v>
      </c>
      <c r="B30" s="8">
        <f t="shared" ref="B30:M30" si="1">SUM(B22:B28)</f>
        <v>136287</v>
      </c>
      <c r="C30" s="8">
        <f t="shared" si="1"/>
        <v>132224</v>
      </c>
      <c r="D30" s="8">
        <f t="shared" si="1"/>
        <v>145422</v>
      </c>
      <c r="E30" s="8">
        <f t="shared" si="1"/>
        <v>148105</v>
      </c>
      <c r="F30" s="8">
        <f t="shared" si="1"/>
        <v>150393</v>
      </c>
      <c r="G30" s="8">
        <f t="shared" si="1"/>
        <v>151258</v>
      </c>
      <c r="H30" s="8">
        <f t="shared" si="1"/>
        <v>136197</v>
      </c>
      <c r="I30" s="8">
        <f t="shared" si="1"/>
        <v>141422</v>
      </c>
      <c r="J30" s="8">
        <f t="shared" si="1"/>
        <v>146659</v>
      </c>
      <c r="K30" s="8">
        <f t="shared" si="1"/>
        <v>157607</v>
      </c>
      <c r="L30" s="8">
        <f t="shared" si="1"/>
        <v>149588</v>
      </c>
      <c r="M30" s="8">
        <f t="shared" si="1"/>
        <v>145264</v>
      </c>
      <c r="N30" s="16"/>
    </row>
    <row r="31" spans="1:17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7" x14ac:dyDescent="0.2">
      <c r="A32" s="6" t="s">
        <v>14</v>
      </c>
      <c r="G32" s="16"/>
      <c r="H32" s="16"/>
    </row>
    <row r="33" spans="1:17" s="22" customFormat="1" ht="13.5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9"/>
      <c r="P33" s="1"/>
      <c r="Q33" s="1"/>
    </row>
    <row r="34" spans="1:17" s="22" customFormat="1" ht="15" x14ac:dyDescent="0.2">
      <c r="A34" s="7"/>
      <c r="B34" s="120" t="s">
        <v>29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"/>
      <c r="O34" s="79"/>
      <c r="P34" s="1"/>
      <c r="Q34" s="1"/>
    </row>
    <row r="35" spans="1:17" s="22" customFormat="1" ht="15" x14ac:dyDescent="0.2">
      <c r="A35" s="9" t="s">
        <v>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"/>
      <c r="O35" s="79"/>
      <c r="P35" s="1"/>
      <c r="Q35" s="1"/>
    </row>
    <row r="36" spans="1:17" s="22" customFormat="1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19" t="s">
        <v>12</v>
      </c>
      <c r="N36" s="1"/>
      <c r="O36" s="79"/>
      <c r="P36" s="1"/>
      <c r="Q36" s="1"/>
    </row>
    <row r="37" spans="1:17" s="22" customFormat="1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79"/>
      <c r="P37" s="1"/>
      <c r="Q37" s="1"/>
    </row>
    <row r="38" spans="1:17" s="22" customFormat="1" ht="14.25" x14ac:dyDescent="0.2">
      <c r="A38" s="11" t="s">
        <v>21</v>
      </c>
      <c r="B38" s="4">
        <v>21888</v>
      </c>
      <c r="C38" s="4">
        <v>24198</v>
      </c>
      <c r="D38" s="4">
        <v>27009</v>
      </c>
      <c r="E38" s="4">
        <v>24178</v>
      </c>
      <c r="F38" s="4">
        <v>26117</v>
      </c>
      <c r="G38" s="4">
        <v>26114</v>
      </c>
      <c r="H38" s="4">
        <v>28975</v>
      </c>
      <c r="I38" s="4">
        <v>27038</v>
      </c>
      <c r="J38" s="4">
        <v>22688</v>
      </c>
      <c r="K38" s="4">
        <v>26045</v>
      </c>
      <c r="L38" s="4">
        <v>23333</v>
      </c>
      <c r="M38" s="4">
        <v>23603</v>
      </c>
      <c r="N38" s="16"/>
      <c r="O38" s="79"/>
      <c r="P38" s="1"/>
      <c r="Q38" s="1"/>
    </row>
    <row r="39" spans="1:17" s="22" customFormat="1" ht="14.25" x14ac:dyDescent="0.2">
      <c r="A39" s="12" t="s">
        <v>22</v>
      </c>
      <c r="B39" s="5">
        <v>1942</v>
      </c>
      <c r="C39" s="5">
        <v>2018</v>
      </c>
      <c r="D39" s="5">
        <v>2433</v>
      </c>
      <c r="E39" s="5">
        <v>2306</v>
      </c>
      <c r="F39" s="5">
        <v>3825</v>
      </c>
      <c r="G39" s="5">
        <v>2833</v>
      </c>
      <c r="H39" s="5">
        <v>3160</v>
      </c>
      <c r="I39" s="5">
        <v>5074</v>
      </c>
      <c r="J39" s="5">
        <v>3347</v>
      </c>
      <c r="K39" s="5">
        <v>3573</v>
      </c>
      <c r="L39" s="5">
        <v>3688</v>
      </c>
      <c r="M39" s="5">
        <v>3207</v>
      </c>
      <c r="N39" s="1"/>
      <c r="O39" s="79"/>
      <c r="P39" s="1"/>
      <c r="Q39" s="1"/>
    </row>
    <row r="40" spans="1:17" s="22" customFormat="1" ht="14.25" x14ac:dyDescent="0.2">
      <c r="A40" s="11" t="s">
        <v>23</v>
      </c>
      <c r="B40" s="4">
        <v>80165</v>
      </c>
      <c r="C40" s="4">
        <v>76186</v>
      </c>
      <c r="D40" s="4">
        <v>88158</v>
      </c>
      <c r="E40" s="4">
        <v>84744</v>
      </c>
      <c r="F40" s="4">
        <v>87393</v>
      </c>
      <c r="G40" s="4">
        <v>81443</v>
      </c>
      <c r="H40" s="4">
        <v>82086</v>
      </c>
      <c r="I40" s="4">
        <v>78077</v>
      </c>
      <c r="J40" s="4">
        <v>75722</v>
      </c>
      <c r="K40" s="4">
        <v>83447</v>
      </c>
      <c r="L40" s="4">
        <v>87964</v>
      </c>
      <c r="M40" s="4">
        <v>79419</v>
      </c>
      <c r="N40" s="1"/>
      <c r="O40" s="79"/>
      <c r="P40" s="1"/>
      <c r="Q40" s="1"/>
    </row>
    <row r="41" spans="1:17" s="22" customFormat="1" ht="14.25" x14ac:dyDescent="0.2">
      <c r="A41" s="12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79"/>
      <c r="P41" s="1"/>
      <c r="Q41" s="1"/>
    </row>
    <row r="42" spans="1:17" s="22" customFormat="1" ht="14.25" x14ac:dyDescent="0.2">
      <c r="A42" s="12" t="s">
        <v>25</v>
      </c>
      <c r="B42" s="5">
        <v>17027</v>
      </c>
      <c r="C42" s="5">
        <v>15643</v>
      </c>
      <c r="D42" s="5">
        <v>13522</v>
      </c>
      <c r="E42" s="5">
        <v>10096</v>
      </c>
      <c r="F42" s="5">
        <v>11147</v>
      </c>
      <c r="G42" s="5">
        <v>12439</v>
      </c>
      <c r="H42" s="5">
        <v>11565</v>
      </c>
      <c r="I42" s="5">
        <v>13505</v>
      </c>
      <c r="J42" s="5">
        <v>12574</v>
      </c>
      <c r="K42" s="5">
        <v>11131</v>
      </c>
      <c r="L42" s="5">
        <v>10043</v>
      </c>
      <c r="M42" s="5">
        <v>9698</v>
      </c>
      <c r="N42" s="1"/>
      <c r="O42" s="79"/>
      <c r="P42" s="1"/>
      <c r="Q42" s="1"/>
    </row>
    <row r="43" spans="1:17" ht="14.25" x14ac:dyDescent="0.2">
      <c r="A43" s="11" t="s">
        <v>26</v>
      </c>
      <c r="B43" s="4">
        <v>13249</v>
      </c>
      <c r="C43" s="4">
        <v>15219</v>
      </c>
      <c r="D43" s="4">
        <v>17827</v>
      </c>
      <c r="E43" s="4">
        <v>18130</v>
      </c>
      <c r="F43" s="4">
        <v>21253</v>
      </c>
      <c r="G43" s="4">
        <v>19869</v>
      </c>
      <c r="H43" s="4">
        <v>20169</v>
      </c>
      <c r="I43" s="4">
        <v>16706</v>
      </c>
      <c r="J43" s="4">
        <v>17686</v>
      </c>
      <c r="K43" s="4">
        <v>17741</v>
      </c>
      <c r="L43" s="4">
        <v>17362</v>
      </c>
      <c r="M43" s="4">
        <v>19087</v>
      </c>
      <c r="N43" s="16">
        <f>SUM(B43:M43)</f>
        <v>214298</v>
      </c>
    </row>
    <row r="44" spans="1:17" ht="14.25" x14ac:dyDescent="0.2">
      <c r="A44" s="12" t="s">
        <v>27</v>
      </c>
      <c r="B44" s="3">
        <v>123</v>
      </c>
      <c r="C44" s="3">
        <v>116</v>
      </c>
      <c r="D44" s="3">
        <v>90</v>
      </c>
      <c r="E44" s="3">
        <v>57</v>
      </c>
      <c r="F44" s="3">
        <v>73</v>
      </c>
      <c r="G44" s="3">
        <v>30</v>
      </c>
      <c r="H44" s="3">
        <v>177</v>
      </c>
      <c r="I44" s="3">
        <v>72</v>
      </c>
      <c r="J44" s="3">
        <v>8</v>
      </c>
      <c r="K44" s="3">
        <v>61</v>
      </c>
      <c r="L44" s="3">
        <v>59</v>
      </c>
      <c r="M44" s="3">
        <v>53</v>
      </c>
    </row>
    <row r="45" spans="1:17" ht="14.25" x14ac:dyDescent="0.2">
      <c r="A45" s="1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7" ht="14.25" x14ac:dyDescent="0.2">
      <c r="A46" s="11" t="s">
        <v>13</v>
      </c>
      <c r="B46" s="8">
        <f t="shared" ref="B46:M46" si="2">SUM(B38:B44)</f>
        <v>134394</v>
      </c>
      <c r="C46" s="8">
        <f t="shared" si="2"/>
        <v>133380</v>
      </c>
      <c r="D46" s="8">
        <f t="shared" si="2"/>
        <v>149039</v>
      </c>
      <c r="E46" s="8">
        <f t="shared" si="2"/>
        <v>139511</v>
      </c>
      <c r="F46" s="8">
        <f t="shared" si="2"/>
        <v>149808</v>
      </c>
      <c r="G46" s="8">
        <f t="shared" si="2"/>
        <v>142728</v>
      </c>
      <c r="H46" s="8">
        <f t="shared" si="2"/>
        <v>146132</v>
      </c>
      <c r="I46" s="8">
        <f t="shared" si="2"/>
        <v>140472</v>
      </c>
      <c r="J46" s="8">
        <f t="shared" si="2"/>
        <v>132025</v>
      </c>
      <c r="K46" s="8">
        <f t="shared" si="2"/>
        <v>141998</v>
      </c>
      <c r="L46" s="8">
        <f t="shared" si="2"/>
        <v>142449</v>
      </c>
      <c r="M46" s="8">
        <f t="shared" si="2"/>
        <v>135067</v>
      </c>
      <c r="N46" s="16"/>
    </row>
    <row r="47" spans="1:17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7" x14ac:dyDescent="0.2">
      <c r="A48" s="6" t="s">
        <v>14</v>
      </c>
      <c r="G48" s="16"/>
      <c r="H48" s="16"/>
    </row>
    <row r="49" spans="1:14" ht="13.5" thickBot="1" x14ac:dyDescent="0.25"/>
    <row r="50" spans="1:14" ht="15" x14ac:dyDescent="0.2">
      <c r="A50" s="7"/>
      <c r="B50" s="120" t="s">
        <v>32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4" ht="15" x14ac:dyDescent="0.2">
      <c r="A51" s="9" t="s">
        <v>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4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19" t="s">
        <v>12</v>
      </c>
    </row>
    <row r="53" spans="1:14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4" ht="14.25" x14ac:dyDescent="0.2">
      <c r="A54" s="11" t="s">
        <v>21</v>
      </c>
      <c r="B54" s="4">
        <v>21212</v>
      </c>
      <c r="C54" s="4">
        <v>22916</v>
      </c>
      <c r="D54" s="4">
        <v>24703</v>
      </c>
      <c r="E54" s="4">
        <v>29032</v>
      </c>
      <c r="F54" s="4">
        <v>29895</v>
      </c>
      <c r="G54" s="4">
        <v>26894</v>
      </c>
      <c r="H54" s="4">
        <v>33353</v>
      </c>
      <c r="I54" s="4">
        <v>29345</v>
      </c>
      <c r="J54" s="4">
        <v>29471</v>
      </c>
      <c r="K54" s="4">
        <v>30502</v>
      </c>
      <c r="L54" s="4">
        <v>28946</v>
      </c>
      <c r="M54" s="4">
        <v>25696</v>
      </c>
      <c r="N54" s="16"/>
    </row>
    <row r="55" spans="1:14" ht="14.25" x14ac:dyDescent="0.2">
      <c r="A55" s="12" t="s">
        <v>22</v>
      </c>
      <c r="B55" s="5">
        <v>2163</v>
      </c>
      <c r="C55" s="5">
        <v>2728</v>
      </c>
      <c r="D55" s="5">
        <v>3507</v>
      </c>
      <c r="E55" s="5">
        <v>4458</v>
      </c>
      <c r="F55" s="5">
        <v>5816</v>
      </c>
      <c r="G55" s="5">
        <v>5336</v>
      </c>
      <c r="H55" s="5">
        <v>5752</v>
      </c>
      <c r="I55" s="5">
        <v>5524</v>
      </c>
      <c r="J55" s="5">
        <v>5815</v>
      </c>
      <c r="K55" s="5">
        <v>6353</v>
      </c>
      <c r="L55" s="5">
        <v>3759</v>
      </c>
      <c r="M55" s="5">
        <v>5050</v>
      </c>
      <c r="N55" s="16"/>
    </row>
    <row r="56" spans="1:14" ht="14.25" x14ac:dyDescent="0.2">
      <c r="A56" s="11" t="s">
        <v>23</v>
      </c>
      <c r="B56" s="4">
        <v>89010</v>
      </c>
      <c r="C56" s="4">
        <v>72241</v>
      </c>
      <c r="D56" s="4">
        <v>79168</v>
      </c>
      <c r="E56" s="4">
        <v>87617</v>
      </c>
      <c r="F56" s="4">
        <v>78544</v>
      </c>
      <c r="G56" s="4">
        <v>88195</v>
      </c>
      <c r="H56" s="4">
        <v>78941</v>
      </c>
      <c r="I56" s="4">
        <v>93590</v>
      </c>
      <c r="J56" s="4">
        <v>91769</v>
      </c>
      <c r="K56" s="4">
        <v>100996</v>
      </c>
      <c r="L56" s="4">
        <v>109116</v>
      </c>
      <c r="M56" s="4">
        <v>105632</v>
      </c>
      <c r="N56" s="16"/>
    </row>
    <row r="57" spans="1:14" ht="14.25" x14ac:dyDescent="0.2">
      <c r="A57" s="12" t="s">
        <v>24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6"/>
    </row>
    <row r="58" spans="1:14" ht="14.25" x14ac:dyDescent="0.2">
      <c r="A58" s="12" t="s">
        <v>25</v>
      </c>
      <c r="B58" s="5">
        <v>8342</v>
      </c>
      <c r="C58" s="5">
        <v>9756</v>
      </c>
      <c r="D58" s="5">
        <v>9986</v>
      </c>
      <c r="E58" s="5">
        <v>8692</v>
      </c>
      <c r="F58" s="5">
        <v>9030</v>
      </c>
      <c r="G58" s="5">
        <v>8590</v>
      </c>
      <c r="H58" s="5">
        <v>8172</v>
      </c>
      <c r="I58" s="5">
        <v>10715</v>
      </c>
      <c r="J58" s="5">
        <v>9448</v>
      </c>
      <c r="K58" s="5">
        <v>10294</v>
      </c>
      <c r="L58" s="5">
        <v>11647</v>
      </c>
      <c r="M58" s="5">
        <v>10337</v>
      </c>
      <c r="N58" s="16"/>
    </row>
    <row r="59" spans="1:14" ht="14.25" x14ac:dyDescent="0.2">
      <c r="A59" s="11" t="s">
        <v>26</v>
      </c>
      <c r="B59" s="4">
        <v>15306</v>
      </c>
      <c r="C59" s="4">
        <v>14738</v>
      </c>
      <c r="D59" s="4">
        <v>15860</v>
      </c>
      <c r="E59" s="4">
        <v>17611</v>
      </c>
      <c r="F59" s="4">
        <v>16641</v>
      </c>
      <c r="G59" s="4">
        <v>16860</v>
      </c>
      <c r="H59" s="4">
        <v>17624</v>
      </c>
      <c r="I59" s="4">
        <v>17697</v>
      </c>
      <c r="J59" s="4">
        <v>19817</v>
      </c>
      <c r="K59" s="4">
        <v>20569</v>
      </c>
      <c r="L59" s="4">
        <v>16506</v>
      </c>
      <c r="M59" s="4">
        <v>15768</v>
      </c>
      <c r="N59" s="16">
        <f>SUM(B59:M59)</f>
        <v>204997</v>
      </c>
    </row>
    <row r="60" spans="1:14" ht="14.25" x14ac:dyDescent="0.2">
      <c r="A60" s="12" t="s">
        <v>27</v>
      </c>
      <c r="B60" s="3">
        <v>50</v>
      </c>
      <c r="C60" s="3">
        <v>61</v>
      </c>
      <c r="D60" s="3">
        <v>2</v>
      </c>
      <c r="E60" s="3">
        <v>162</v>
      </c>
      <c r="F60" s="3">
        <v>42</v>
      </c>
      <c r="G60" s="3">
        <v>58</v>
      </c>
      <c r="H60" s="3">
        <v>1</v>
      </c>
      <c r="I60" s="3">
        <v>24</v>
      </c>
      <c r="J60" s="3">
        <v>14</v>
      </c>
      <c r="K60" s="3">
        <v>164</v>
      </c>
      <c r="L60" s="3">
        <v>45</v>
      </c>
      <c r="M60" s="3">
        <v>34</v>
      </c>
      <c r="N60" s="16"/>
    </row>
    <row r="61" spans="1:14" ht="14.25" x14ac:dyDescent="0.2">
      <c r="A61" s="1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6"/>
    </row>
    <row r="62" spans="1:14" ht="14.25" x14ac:dyDescent="0.2">
      <c r="A62" s="11" t="s">
        <v>13</v>
      </c>
      <c r="B62" s="8">
        <f t="shared" ref="B62:M62" si="3">SUM(B54:B60)</f>
        <v>136083</v>
      </c>
      <c r="C62" s="8">
        <f t="shared" si="3"/>
        <v>122440</v>
      </c>
      <c r="D62" s="8">
        <f t="shared" si="3"/>
        <v>133226</v>
      </c>
      <c r="E62" s="8">
        <f t="shared" si="3"/>
        <v>147572</v>
      </c>
      <c r="F62" s="8">
        <f t="shared" si="3"/>
        <v>139968</v>
      </c>
      <c r="G62" s="8">
        <f t="shared" si="3"/>
        <v>145933</v>
      </c>
      <c r="H62" s="8">
        <f t="shared" si="3"/>
        <v>143843</v>
      </c>
      <c r="I62" s="8">
        <f t="shared" si="3"/>
        <v>156895</v>
      </c>
      <c r="J62" s="8">
        <f t="shared" si="3"/>
        <v>156334</v>
      </c>
      <c r="K62" s="8">
        <f t="shared" si="3"/>
        <v>168878</v>
      </c>
      <c r="L62" s="8">
        <f t="shared" si="3"/>
        <v>170019</v>
      </c>
      <c r="M62" s="8">
        <f t="shared" si="3"/>
        <v>162517</v>
      </c>
      <c r="N62" s="16"/>
    </row>
    <row r="63" spans="1:14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4" x14ac:dyDescent="0.2">
      <c r="A64" s="6" t="s">
        <v>14</v>
      </c>
      <c r="G64" s="16"/>
      <c r="H64" s="16"/>
    </row>
    <row r="65" spans="1:14" ht="13.5" thickBot="1" x14ac:dyDescent="0.25">
      <c r="B65" s="16"/>
      <c r="H65" s="16"/>
    </row>
    <row r="66" spans="1:14" ht="15" x14ac:dyDescent="0.2">
      <c r="A66" s="7"/>
      <c r="B66" s="120" t="s">
        <v>35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</row>
    <row r="67" spans="1:14" ht="15" x14ac:dyDescent="0.2">
      <c r="A67" s="9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4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19" t="s">
        <v>12</v>
      </c>
    </row>
    <row r="69" spans="1:14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4" ht="14.25" x14ac:dyDescent="0.2">
      <c r="A70" s="11" t="s">
        <v>21</v>
      </c>
      <c r="B70" s="4">
        <v>26850</v>
      </c>
      <c r="C70" s="4">
        <v>29115</v>
      </c>
      <c r="D70" s="4">
        <v>31225</v>
      </c>
      <c r="E70" s="4">
        <v>33175</v>
      </c>
      <c r="F70" s="4">
        <v>33839</v>
      </c>
      <c r="G70" s="4">
        <v>42176</v>
      </c>
      <c r="H70" s="4">
        <v>37846</v>
      </c>
      <c r="I70" s="4">
        <v>53054</v>
      </c>
      <c r="J70" s="4">
        <v>37040</v>
      </c>
      <c r="K70" s="4">
        <v>48282</v>
      </c>
      <c r="L70" s="4">
        <v>40202</v>
      </c>
      <c r="M70" s="4">
        <v>34441</v>
      </c>
      <c r="N70" s="16"/>
    </row>
    <row r="71" spans="1:14" ht="14.25" x14ac:dyDescent="0.2">
      <c r="A71" s="12" t="s">
        <v>22</v>
      </c>
      <c r="B71" s="5">
        <v>2466</v>
      </c>
      <c r="C71" s="5">
        <v>3241</v>
      </c>
      <c r="D71" s="5">
        <v>2903</v>
      </c>
      <c r="E71" s="5">
        <v>3221</v>
      </c>
      <c r="F71" s="5">
        <v>3563</v>
      </c>
      <c r="G71" s="5">
        <v>4083</v>
      </c>
      <c r="H71" s="5">
        <v>3342</v>
      </c>
      <c r="I71" s="5">
        <v>4197</v>
      </c>
      <c r="J71" s="5">
        <v>4213</v>
      </c>
      <c r="K71" s="5">
        <v>3701</v>
      </c>
      <c r="L71" s="5">
        <v>3607</v>
      </c>
      <c r="M71" s="5">
        <v>3411</v>
      </c>
      <c r="N71" s="16"/>
    </row>
    <row r="72" spans="1:14" ht="14.25" x14ac:dyDescent="0.2">
      <c r="A72" s="11" t="s">
        <v>23</v>
      </c>
      <c r="B72" s="4">
        <v>91506</v>
      </c>
      <c r="C72" s="4">
        <v>89533</v>
      </c>
      <c r="D72" s="4">
        <v>85831</v>
      </c>
      <c r="E72" s="4">
        <v>94867</v>
      </c>
      <c r="F72" s="4">
        <v>97402</v>
      </c>
      <c r="G72" s="4">
        <v>100244</v>
      </c>
      <c r="H72" s="4">
        <v>111495</v>
      </c>
      <c r="I72" s="4">
        <v>96915</v>
      </c>
      <c r="J72" s="4">
        <v>106610</v>
      </c>
      <c r="K72" s="4">
        <v>96430</v>
      </c>
      <c r="L72" s="4">
        <v>104031</v>
      </c>
      <c r="M72" s="4">
        <v>89117</v>
      </c>
      <c r="N72" s="16"/>
    </row>
    <row r="73" spans="1:14" ht="14.25" x14ac:dyDescent="0.2">
      <c r="A73" s="12" t="s">
        <v>24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6"/>
    </row>
    <row r="74" spans="1:14" ht="14.25" x14ac:dyDescent="0.2">
      <c r="A74" s="12" t="s">
        <v>25</v>
      </c>
      <c r="B74" s="5">
        <v>9068</v>
      </c>
      <c r="C74" s="5">
        <v>9349</v>
      </c>
      <c r="D74" s="5">
        <v>9575</v>
      </c>
      <c r="E74" s="5">
        <v>9014</v>
      </c>
      <c r="F74" s="5">
        <v>6121</v>
      </c>
      <c r="G74" s="5">
        <v>8554</v>
      </c>
      <c r="H74" s="5">
        <v>5550</v>
      </c>
      <c r="I74" s="5">
        <v>9497</v>
      </c>
      <c r="J74" s="5">
        <v>8857</v>
      </c>
      <c r="K74" s="5">
        <v>5603</v>
      </c>
      <c r="L74" s="5">
        <v>7883</v>
      </c>
      <c r="M74" s="5">
        <v>6941</v>
      </c>
      <c r="N74" s="16"/>
    </row>
    <row r="75" spans="1:14" ht="14.25" x14ac:dyDescent="0.2">
      <c r="A75" s="11" t="s">
        <v>26</v>
      </c>
      <c r="B75" s="4">
        <v>11803</v>
      </c>
      <c r="C75" s="4">
        <v>13266</v>
      </c>
      <c r="D75" s="4">
        <v>22320</v>
      </c>
      <c r="E75" s="4">
        <v>16742</v>
      </c>
      <c r="F75" s="4">
        <v>15470</v>
      </c>
      <c r="G75" s="4">
        <v>18644</v>
      </c>
      <c r="H75" s="4">
        <v>18148</v>
      </c>
      <c r="I75" s="4">
        <v>18770</v>
      </c>
      <c r="J75" s="4">
        <v>18289</v>
      </c>
      <c r="K75" s="4">
        <v>16305</v>
      </c>
      <c r="L75" s="4">
        <v>18156</v>
      </c>
      <c r="M75" s="4">
        <v>17694</v>
      </c>
      <c r="N75" s="16">
        <f>SUM(B75:M75)</f>
        <v>205607</v>
      </c>
    </row>
    <row r="76" spans="1:14" ht="14.25" x14ac:dyDescent="0.2">
      <c r="A76" s="12" t="s">
        <v>60</v>
      </c>
      <c r="B76" s="5">
        <v>0</v>
      </c>
      <c r="C76" s="5">
        <v>0</v>
      </c>
      <c r="D76" s="5">
        <v>0</v>
      </c>
      <c r="E76" s="5">
        <v>99</v>
      </c>
      <c r="F76" s="5">
        <v>288</v>
      </c>
      <c r="G76" s="5">
        <v>499</v>
      </c>
      <c r="H76" s="5">
        <v>358</v>
      </c>
      <c r="I76" s="5">
        <v>283</v>
      </c>
      <c r="J76" s="5">
        <v>490</v>
      </c>
      <c r="K76" s="5">
        <v>536</v>
      </c>
      <c r="L76" s="5">
        <v>417</v>
      </c>
      <c r="M76" s="5">
        <v>351</v>
      </c>
      <c r="N76" s="16"/>
    </row>
    <row r="77" spans="1:14" ht="14.25" x14ac:dyDescent="0.2">
      <c r="A77" s="1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6"/>
    </row>
    <row r="78" spans="1:14" ht="14.25" x14ac:dyDescent="0.2">
      <c r="A78" s="11" t="s">
        <v>13</v>
      </c>
      <c r="B78" s="8">
        <f t="shared" ref="B78:M78" si="4">SUM(B70:B76)</f>
        <v>141693</v>
      </c>
      <c r="C78" s="8">
        <f t="shared" si="4"/>
        <v>144504</v>
      </c>
      <c r="D78" s="8">
        <f t="shared" si="4"/>
        <v>151854</v>
      </c>
      <c r="E78" s="8">
        <f t="shared" si="4"/>
        <v>157118</v>
      </c>
      <c r="F78" s="8">
        <f t="shared" si="4"/>
        <v>156683</v>
      </c>
      <c r="G78" s="8">
        <f t="shared" si="4"/>
        <v>174200</v>
      </c>
      <c r="H78" s="8">
        <f t="shared" si="4"/>
        <v>176739</v>
      </c>
      <c r="I78" s="8">
        <f t="shared" si="4"/>
        <v>182716</v>
      </c>
      <c r="J78" s="8">
        <f t="shared" si="4"/>
        <v>175499</v>
      </c>
      <c r="K78" s="8">
        <f t="shared" si="4"/>
        <v>170857</v>
      </c>
      <c r="L78" s="8">
        <f t="shared" si="4"/>
        <v>174296</v>
      </c>
      <c r="M78" s="8">
        <f t="shared" si="4"/>
        <v>151955</v>
      </c>
      <c r="N78" s="16"/>
    </row>
    <row r="79" spans="1:14" ht="13.5" thickBot="1" x14ac:dyDescent="0.25">
      <c r="A79" s="1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6"/>
    </row>
    <row r="80" spans="1:14" x14ac:dyDescent="0.2">
      <c r="A80" s="6" t="s">
        <v>14</v>
      </c>
      <c r="D80" s="16"/>
      <c r="G80" s="16"/>
      <c r="H80" s="16"/>
    </row>
    <row r="81" spans="1:16" x14ac:dyDescent="0.2">
      <c r="B81" s="16"/>
      <c r="C81" s="16"/>
      <c r="D81" s="16"/>
      <c r="E81" s="16"/>
      <c r="F81" s="34"/>
      <c r="G81" s="16"/>
    </row>
    <row r="82" spans="1:16" ht="13.5" thickBot="1" x14ac:dyDescent="0.25"/>
    <row r="83" spans="1:16" ht="15" x14ac:dyDescent="0.2">
      <c r="A83" s="7"/>
      <c r="B83" s="120" t="s">
        <v>59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1"/>
    </row>
    <row r="84" spans="1:16" ht="15" x14ac:dyDescent="0.2">
      <c r="A84" s="9" t="s">
        <v>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9"/>
    </row>
    <row r="85" spans="1:16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</row>
    <row r="86" spans="1:16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</row>
    <row r="87" spans="1:16" ht="14.25" x14ac:dyDescent="0.2">
      <c r="A87" s="11" t="s">
        <v>21</v>
      </c>
      <c r="B87" s="4">
        <v>39950</v>
      </c>
      <c r="C87" s="4">
        <v>40004</v>
      </c>
      <c r="D87" s="4">
        <v>48887</v>
      </c>
      <c r="E87" s="4">
        <v>41727</v>
      </c>
      <c r="F87" s="4">
        <v>45476</v>
      </c>
      <c r="G87" s="4">
        <v>48749</v>
      </c>
      <c r="H87" s="4">
        <v>43183</v>
      </c>
      <c r="I87" s="4">
        <v>44532</v>
      </c>
      <c r="J87" s="4">
        <v>58783</v>
      </c>
      <c r="K87" s="4">
        <v>55278</v>
      </c>
      <c r="L87" s="4">
        <v>55000</v>
      </c>
      <c r="M87" s="4">
        <v>59000</v>
      </c>
      <c r="N87" s="16"/>
      <c r="P87" s="34"/>
    </row>
    <row r="88" spans="1:16" ht="14.25" x14ac:dyDescent="0.2">
      <c r="A88" s="12" t="s">
        <v>22</v>
      </c>
      <c r="B88" s="5">
        <v>2566</v>
      </c>
      <c r="C88" s="5">
        <v>2672</v>
      </c>
      <c r="D88" s="5">
        <v>3659</v>
      </c>
      <c r="E88" s="5">
        <v>3557</v>
      </c>
      <c r="F88" s="5">
        <v>3584</v>
      </c>
      <c r="G88" s="5">
        <v>4196</v>
      </c>
      <c r="H88" s="5">
        <v>4490</v>
      </c>
      <c r="I88" s="5">
        <v>4786</v>
      </c>
      <c r="J88" s="5">
        <v>4467</v>
      </c>
      <c r="K88" s="5">
        <v>4094</v>
      </c>
      <c r="L88" s="5">
        <v>4200</v>
      </c>
      <c r="M88" s="5">
        <v>4500</v>
      </c>
      <c r="P88" s="34"/>
    </row>
    <row r="89" spans="1:16" ht="14.25" x14ac:dyDescent="0.2">
      <c r="A89" s="11" t="s">
        <v>23</v>
      </c>
      <c r="B89" s="4">
        <v>86866</v>
      </c>
      <c r="C89" s="4">
        <v>89499</v>
      </c>
      <c r="D89" s="4">
        <v>104354</v>
      </c>
      <c r="E89" s="4">
        <v>87761</v>
      </c>
      <c r="F89" s="4">
        <v>100462</v>
      </c>
      <c r="G89" s="4">
        <v>106166</v>
      </c>
      <c r="H89" s="4">
        <v>91463</v>
      </c>
      <c r="I89" s="4">
        <v>108038</v>
      </c>
      <c r="J89" s="4">
        <v>95949</v>
      </c>
      <c r="K89" s="4">
        <v>101642</v>
      </c>
      <c r="L89" s="4">
        <v>104000</v>
      </c>
      <c r="M89" s="4">
        <v>105000</v>
      </c>
      <c r="N89" s="16"/>
      <c r="P89" s="34"/>
    </row>
    <row r="90" spans="1:16" ht="14.25" x14ac:dyDescent="0.2">
      <c r="A90" s="12" t="s">
        <v>24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6"/>
      <c r="P90" s="34"/>
    </row>
    <row r="91" spans="1:16" ht="14.25" x14ac:dyDescent="0.2">
      <c r="A91" s="12" t="s">
        <v>25</v>
      </c>
      <c r="B91" s="5">
        <v>7794</v>
      </c>
      <c r="C91" s="5">
        <v>3869</v>
      </c>
      <c r="D91" s="5">
        <v>9166</v>
      </c>
      <c r="E91" s="5">
        <v>7764</v>
      </c>
      <c r="F91" s="5">
        <v>7983</v>
      </c>
      <c r="G91" s="5">
        <v>7190</v>
      </c>
      <c r="H91" s="5">
        <v>5005</v>
      </c>
      <c r="I91" s="5">
        <v>9755</v>
      </c>
      <c r="J91" s="5">
        <v>6208</v>
      </c>
      <c r="K91" s="5">
        <v>6710</v>
      </c>
      <c r="L91" s="5">
        <v>6500</v>
      </c>
      <c r="M91" s="5">
        <v>7000</v>
      </c>
      <c r="N91" s="16"/>
      <c r="P91" s="34"/>
    </row>
    <row r="92" spans="1:16" ht="14.25" x14ac:dyDescent="0.2">
      <c r="A92" s="11" t="s">
        <v>26</v>
      </c>
      <c r="B92" s="4">
        <v>14575</v>
      </c>
      <c r="C92" s="4">
        <v>15342</v>
      </c>
      <c r="D92" s="4">
        <v>21290</v>
      </c>
      <c r="E92" s="4">
        <v>18187</v>
      </c>
      <c r="F92" s="4">
        <v>18326</v>
      </c>
      <c r="G92" s="4">
        <v>20657</v>
      </c>
      <c r="H92" s="4">
        <v>19757</v>
      </c>
      <c r="I92" s="4">
        <v>18925</v>
      </c>
      <c r="J92" s="4">
        <v>18656</v>
      </c>
      <c r="K92" s="4">
        <v>17924</v>
      </c>
      <c r="L92" s="4">
        <v>20500</v>
      </c>
      <c r="M92" s="4">
        <v>19500</v>
      </c>
      <c r="N92" s="16">
        <f>SUM(B92:M92)</f>
        <v>223639</v>
      </c>
      <c r="P92" s="34"/>
    </row>
    <row r="93" spans="1:16" ht="14.25" x14ac:dyDescent="0.2">
      <c r="A93" s="12" t="s">
        <v>60</v>
      </c>
      <c r="B93" s="5">
        <v>340</v>
      </c>
      <c r="C93" s="5">
        <v>486</v>
      </c>
      <c r="D93" s="5">
        <v>413</v>
      </c>
      <c r="E93" s="5">
        <v>287</v>
      </c>
      <c r="F93" s="5">
        <v>408</v>
      </c>
      <c r="G93" s="5">
        <v>433</v>
      </c>
      <c r="H93" s="5">
        <v>430</v>
      </c>
      <c r="I93" s="5">
        <v>587</v>
      </c>
      <c r="J93" s="5">
        <v>532</v>
      </c>
      <c r="K93" s="5">
        <v>786</v>
      </c>
      <c r="L93" s="5">
        <v>800</v>
      </c>
      <c r="M93" s="5">
        <v>1000</v>
      </c>
      <c r="N93" s="16"/>
      <c r="P93" s="34"/>
    </row>
    <row r="94" spans="1:16" ht="14.25" x14ac:dyDescent="0.2">
      <c r="A94" s="1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6"/>
    </row>
    <row r="95" spans="1:16" ht="14.25" x14ac:dyDescent="0.2">
      <c r="A95" s="11" t="s">
        <v>13</v>
      </c>
      <c r="B95" s="8">
        <f t="shared" ref="B95:M95" si="5">SUM(B87:B93)</f>
        <v>152091</v>
      </c>
      <c r="C95" s="8">
        <f t="shared" si="5"/>
        <v>151872</v>
      </c>
      <c r="D95" s="8">
        <f t="shared" si="5"/>
        <v>187769</v>
      </c>
      <c r="E95" s="8">
        <f t="shared" si="5"/>
        <v>159283</v>
      </c>
      <c r="F95" s="8">
        <f t="shared" si="5"/>
        <v>176239</v>
      </c>
      <c r="G95" s="8">
        <f t="shared" si="5"/>
        <v>187391</v>
      </c>
      <c r="H95" s="8">
        <f t="shared" si="5"/>
        <v>164328</v>
      </c>
      <c r="I95" s="8">
        <f t="shared" si="5"/>
        <v>186623</v>
      </c>
      <c r="J95" s="8">
        <f t="shared" si="5"/>
        <v>184595</v>
      </c>
      <c r="K95" s="8">
        <f t="shared" si="5"/>
        <v>186434</v>
      </c>
      <c r="L95" s="8">
        <f t="shared" si="5"/>
        <v>191000</v>
      </c>
      <c r="M95" s="8">
        <f t="shared" si="5"/>
        <v>196000</v>
      </c>
      <c r="N95" s="16"/>
    </row>
    <row r="96" spans="1:16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6" x14ac:dyDescent="0.2">
      <c r="A97" s="6" t="s">
        <v>70</v>
      </c>
    </row>
    <row r="98" spans="1:16" x14ac:dyDescent="0.2">
      <c r="A98" s="6" t="s">
        <v>71</v>
      </c>
      <c r="D98" s="16"/>
      <c r="E98" s="16"/>
    </row>
    <row r="99" spans="1:16" ht="13.5" thickBot="1" x14ac:dyDescent="0.25">
      <c r="B99" s="16"/>
      <c r="C99" s="16"/>
      <c r="D99" s="16"/>
      <c r="E99" s="16"/>
      <c r="F99" s="16"/>
      <c r="G99" s="16"/>
      <c r="H99" s="16"/>
      <c r="I99" s="16"/>
      <c r="J99" s="34"/>
      <c r="L99" s="16"/>
      <c r="M99" s="16"/>
    </row>
    <row r="100" spans="1:16" ht="15" x14ac:dyDescent="0.2">
      <c r="A100" s="7"/>
      <c r="B100" s="120" t="s">
        <v>73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1"/>
    </row>
    <row r="101" spans="1:16" ht="15" x14ac:dyDescent="0.2">
      <c r="A101" s="9" t="s">
        <v>0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9"/>
    </row>
    <row r="102" spans="1:16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</row>
    <row r="103" spans="1:16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</row>
    <row r="104" spans="1:16" ht="14.25" x14ac:dyDescent="0.2">
      <c r="A104" s="11" t="s">
        <v>21</v>
      </c>
      <c r="B104" s="4">
        <v>58169</v>
      </c>
      <c r="C104" s="4">
        <v>70247</v>
      </c>
      <c r="D104" s="4">
        <v>62603</v>
      </c>
      <c r="E104" s="4">
        <v>54260</v>
      </c>
      <c r="F104" s="4">
        <v>67350</v>
      </c>
      <c r="G104" s="4">
        <v>80783</v>
      </c>
      <c r="H104" s="4">
        <v>73413</v>
      </c>
      <c r="I104" s="4">
        <v>73537</v>
      </c>
      <c r="J104" s="4">
        <v>75400</v>
      </c>
      <c r="K104" s="4">
        <v>60500</v>
      </c>
      <c r="L104" s="4">
        <v>64500</v>
      </c>
      <c r="M104" s="4">
        <v>66000</v>
      </c>
      <c r="N104" s="16"/>
      <c r="P104" s="34"/>
    </row>
    <row r="105" spans="1:16" ht="14.25" x14ac:dyDescent="0.2">
      <c r="A105" s="12" t="s">
        <v>22</v>
      </c>
      <c r="B105" s="5">
        <v>2924</v>
      </c>
      <c r="C105" s="5">
        <v>3331</v>
      </c>
      <c r="D105" s="5">
        <v>4180</v>
      </c>
      <c r="E105" s="5">
        <v>3713</v>
      </c>
      <c r="F105" s="5">
        <v>5307</v>
      </c>
      <c r="G105" s="5">
        <v>4772</v>
      </c>
      <c r="H105" s="5">
        <v>4479</v>
      </c>
      <c r="I105" s="5">
        <v>5187</v>
      </c>
      <c r="J105" s="5">
        <v>5750</v>
      </c>
      <c r="K105" s="5">
        <v>4350</v>
      </c>
      <c r="L105" s="5">
        <v>4100</v>
      </c>
      <c r="M105" s="5">
        <v>4500</v>
      </c>
      <c r="N105" s="16"/>
      <c r="P105" s="34"/>
    </row>
    <row r="106" spans="1:16" ht="14.25" x14ac:dyDescent="0.2">
      <c r="A106" s="11" t="s">
        <v>23</v>
      </c>
      <c r="B106" s="4">
        <v>108561</v>
      </c>
      <c r="C106" s="4">
        <v>108642</v>
      </c>
      <c r="D106" s="4">
        <v>98318</v>
      </c>
      <c r="E106" s="4">
        <v>99372</v>
      </c>
      <c r="F106" s="4">
        <v>123535</v>
      </c>
      <c r="G106" s="4">
        <v>116834</v>
      </c>
      <c r="H106" s="4">
        <v>111761</v>
      </c>
      <c r="I106" s="4">
        <v>116130</v>
      </c>
      <c r="J106" s="4">
        <v>113850</v>
      </c>
      <c r="K106" s="4">
        <v>108500</v>
      </c>
      <c r="L106" s="4">
        <v>110000</v>
      </c>
      <c r="M106" s="4">
        <v>115000</v>
      </c>
      <c r="N106" s="16"/>
      <c r="P106" s="34"/>
    </row>
    <row r="107" spans="1:16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6"/>
    </row>
    <row r="108" spans="1:16" ht="14.25" x14ac:dyDescent="0.2">
      <c r="A108" s="12" t="s">
        <v>25</v>
      </c>
      <c r="B108" s="5">
        <v>4910</v>
      </c>
      <c r="C108" s="5">
        <v>4375</v>
      </c>
      <c r="D108" s="5">
        <v>7454</v>
      </c>
      <c r="E108" s="5">
        <v>6736</v>
      </c>
      <c r="F108" s="5">
        <v>5217</v>
      </c>
      <c r="G108" s="5">
        <v>7633</v>
      </c>
      <c r="H108" s="5">
        <v>3571</v>
      </c>
      <c r="I108" s="5">
        <v>7220</v>
      </c>
      <c r="J108" s="5">
        <v>3450</v>
      </c>
      <c r="K108" s="5">
        <v>5700</v>
      </c>
      <c r="L108" s="5">
        <v>5500</v>
      </c>
      <c r="M108" s="5">
        <v>5500</v>
      </c>
      <c r="N108" s="16"/>
      <c r="P108" s="34"/>
    </row>
    <row r="109" spans="1:16" ht="14.25" x14ac:dyDescent="0.2">
      <c r="A109" s="11" t="s">
        <v>26</v>
      </c>
      <c r="B109" s="4">
        <v>14750</v>
      </c>
      <c r="C109" s="4">
        <v>19000</v>
      </c>
      <c r="D109" s="4">
        <v>15000</v>
      </c>
      <c r="E109" s="4">
        <v>18750</v>
      </c>
      <c r="F109" s="4">
        <v>18900</v>
      </c>
      <c r="G109" s="4">
        <v>15000</v>
      </c>
      <c r="H109" s="4">
        <v>15250</v>
      </c>
      <c r="I109" s="4">
        <v>16900</v>
      </c>
      <c r="J109" s="4">
        <v>21000</v>
      </c>
      <c r="K109" s="4">
        <v>28500</v>
      </c>
      <c r="L109" s="4">
        <v>22000</v>
      </c>
      <c r="M109" s="4">
        <v>19000</v>
      </c>
      <c r="N109" s="16">
        <f>SUM(B109:M109)</f>
        <v>224050</v>
      </c>
      <c r="P109" s="34"/>
    </row>
    <row r="110" spans="1:16" ht="14.25" x14ac:dyDescent="0.2">
      <c r="A110" s="12" t="s">
        <v>60</v>
      </c>
      <c r="B110" s="5">
        <v>1016</v>
      </c>
      <c r="C110" s="5">
        <v>890</v>
      </c>
      <c r="D110" s="5">
        <v>862</v>
      </c>
      <c r="E110" s="5">
        <v>781</v>
      </c>
      <c r="F110" s="5">
        <v>593</v>
      </c>
      <c r="G110" s="5">
        <v>922</v>
      </c>
      <c r="H110" s="5">
        <v>984</v>
      </c>
      <c r="I110" s="5">
        <v>841</v>
      </c>
      <c r="J110" s="5">
        <v>900</v>
      </c>
      <c r="K110" s="5">
        <v>1000</v>
      </c>
      <c r="L110" s="5">
        <v>900</v>
      </c>
      <c r="M110" s="5">
        <v>800</v>
      </c>
      <c r="N110" s="16"/>
      <c r="P110" s="34"/>
    </row>
    <row r="111" spans="1:16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6"/>
    </row>
    <row r="112" spans="1:16" ht="14.25" x14ac:dyDescent="0.2">
      <c r="A112" s="11" t="s">
        <v>13</v>
      </c>
      <c r="B112" s="8">
        <f t="shared" ref="B112:M112" si="6">SUM(B104:B110)</f>
        <v>190330</v>
      </c>
      <c r="C112" s="8">
        <f t="shared" si="6"/>
        <v>206485</v>
      </c>
      <c r="D112" s="8">
        <f t="shared" si="6"/>
        <v>188417</v>
      </c>
      <c r="E112" s="8">
        <f t="shared" si="6"/>
        <v>183612</v>
      </c>
      <c r="F112" s="8">
        <f t="shared" si="6"/>
        <v>220902</v>
      </c>
      <c r="G112" s="8">
        <f>SUM(G104:G110)</f>
        <v>225944</v>
      </c>
      <c r="H112" s="8">
        <f t="shared" si="6"/>
        <v>209458</v>
      </c>
      <c r="I112" s="8">
        <f t="shared" si="6"/>
        <v>219815</v>
      </c>
      <c r="J112" s="8">
        <f t="shared" si="6"/>
        <v>220350</v>
      </c>
      <c r="K112" s="8">
        <f t="shared" si="6"/>
        <v>208550</v>
      </c>
      <c r="L112" s="8">
        <f t="shared" si="6"/>
        <v>207000</v>
      </c>
      <c r="M112" s="8">
        <f t="shared" si="6"/>
        <v>210800</v>
      </c>
      <c r="N112" s="16"/>
      <c r="P112" s="34"/>
    </row>
    <row r="113" spans="1:16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16"/>
    </row>
    <row r="114" spans="1:16" x14ac:dyDescent="0.2">
      <c r="A114" s="6" t="s">
        <v>78</v>
      </c>
    </row>
    <row r="115" spans="1:16" ht="13.5" thickBot="1" x14ac:dyDescent="0.25">
      <c r="B115" s="16"/>
      <c r="C115" s="16"/>
      <c r="D115" s="34"/>
      <c r="E115" s="16"/>
      <c r="F115" s="16"/>
      <c r="G115" s="34"/>
      <c r="H115" s="34"/>
      <c r="I115" s="16"/>
      <c r="J115" s="16"/>
      <c r="K115" s="15"/>
    </row>
    <row r="116" spans="1:16" ht="15" x14ac:dyDescent="0.2">
      <c r="A116" s="7"/>
      <c r="B116" s="120" t="s">
        <v>80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1"/>
    </row>
    <row r="117" spans="1:16" ht="15" x14ac:dyDescent="0.2">
      <c r="A117" s="9" t="s">
        <v>0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9"/>
    </row>
    <row r="118" spans="1:16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</row>
    <row r="119" spans="1:16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</row>
    <row r="120" spans="1:16" ht="14.25" x14ac:dyDescent="0.2">
      <c r="A120" s="11" t="s">
        <v>21</v>
      </c>
      <c r="B120" s="4">
        <v>62500</v>
      </c>
      <c r="C120" s="4">
        <v>60500</v>
      </c>
      <c r="D120" s="4">
        <v>73000</v>
      </c>
      <c r="E120" s="4">
        <v>65000</v>
      </c>
      <c r="F120" s="4">
        <v>72500</v>
      </c>
      <c r="G120" s="4">
        <v>80000</v>
      </c>
      <c r="H120" s="4">
        <v>75000</v>
      </c>
      <c r="I120" s="4">
        <v>84000</v>
      </c>
      <c r="J120" s="4">
        <v>72000</v>
      </c>
      <c r="K120" s="4">
        <v>75000</v>
      </c>
      <c r="L120" s="4">
        <v>71000</v>
      </c>
      <c r="M120" s="4">
        <v>91000</v>
      </c>
      <c r="N120" s="16"/>
      <c r="P120" s="16"/>
    </row>
    <row r="121" spans="1:16" ht="14.25" x14ac:dyDescent="0.2">
      <c r="A121" s="12" t="s">
        <v>22</v>
      </c>
      <c r="B121" s="5">
        <v>2700</v>
      </c>
      <c r="C121" s="5">
        <v>2650</v>
      </c>
      <c r="D121" s="5">
        <v>3400</v>
      </c>
      <c r="E121" s="5">
        <v>4650</v>
      </c>
      <c r="F121" s="5">
        <v>5550</v>
      </c>
      <c r="G121" s="5">
        <v>5250</v>
      </c>
      <c r="H121" s="5">
        <v>5000</v>
      </c>
      <c r="I121" s="5">
        <v>6000</v>
      </c>
      <c r="J121" s="5">
        <v>4500</v>
      </c>
      <c r="K121" s="5">
        <v>4250</v>
      </c>
      <c r="L121" s="5">
        <v>3750</v>
      </c>
      <c r="M121" s="5">
        <v>6350</v>
      </c>
      <c r="N121" s="16"/>
      <c r="P121" s="16"/>
    </row>
    <row r="122" spans="1:16" ht="14.25" x14ac:dyDescent="0.2">
      <c r="A122" s="11" t="s">
        <v>23</v>
      </c>
      <c r="B122" s="4">
        <v>112500</v>
      </c>
      <c r="C122" s="4">
        <v>109000</v>
      </c>
      <c r="D122" s="4">
        <v>110000</v>
      </c>
      <c r="E122" s="4">
        <v>112500</v>
      </c>
      <c r="F122" s="4">
        <v>103000</v>
      </c>
      <c r="G122" s="4">
        <v>120000</v>
      </c>
      <c r="H122" s="4">
        <v>108000</v>
      </c>
      <c r="I122" s="4">
        <v>115000</v>
      </c>
      <c r="J122" s="4">
        <v>110000</v>
      </c>
      <c r="K122" s="4">
        <v>107500</v>
      </c>
      <c r="L122" s="4">
        <v>113000</v>
      </c>
      <c r="M122" s="4">
        <v>125000</v>
      </c>
      <c r="N122" s="16"/>
      <c r="P122" s="16"/>
    </row>
    <row r="123" spans="1:16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6"/>
      <c r="P123" s="16"/>
    </row>
    <row r="124" spans="1:16" ht="14.25" x14ac:dyDescent="0.2">
      <c r="A124" s="12" t="s">
        <v>25</v>
      </c>
      <c r="B124" s="5">
        <v>3500</v>
      </c>
      <c r="C124" s="5">
        <v>4250</v>
      </c>
      <c r="D124" s="5">
        <v>4500</v>
      </c>
      <c r="E124" s="5">
        <v>6000</v>
      </c>
      <c r="F124" s="5">
        <v>2900</v>
      </c>
      <c r="G124" s="5">
        <v>3500</v>
      </c>
      <c r="H124" s="5">
        <v>3000</v>
      </c>
      <c r="I124" s="5">
        <v>3500</v>
      </c>
      <c r="J124" s="5">
        <v>2750</v>
      </c>
      <c r="K124" s="5">
        <v>2250</v>
      </c>
      <c r="L124" s="5">
        <v>2300</v>
      </c>
      <c r="M124" s="5">
        <v>1800</v>
      </c>
      <c r="N124" s="16"/>
      <c r="P124" s="16"/>
    </row>
    <row r="125" spans="1:16" ht="14.25" x14ac:dyDescent="0.2">
      <c r="A125" s="11" t="s">
        <v>26</v>
      </c>
      <c r="B125" s="4">
        <v>12950</v>
      </c>
      <c r="C125" s="4">
        <v>14500</v>
      </c>
      <c r="D125" s="4">
        <v>17300</v>
      </c>
      <c r="E125" s="4">
        <v>18600</v>
      </c>
      <c r="F125" s="4">
        <v>19000</v>
      </c>
      <c r="G125" s="4">
        <v>15500</v>
      </c>
      <c r="H125" s="4">
        <v>15750</v>
      </c>
      <c r="I125" s="4">
        <v>16000</v>
      </c>
      <c r="J125" s="4">
        <v>16700</v>
      </c>
      <c r="K125" s="4">
        <v>14150</v>
      </c>
      <c r="L125" s="4">
        <v>14200</v>
      </c>
      <c r="M125" s="4">
        <v>18500</v>
      </c>
      <c r="N125" s="16">
        <f>SUM(B125:M125)</f>
        <v>193150</v>
      </c>
      <c r="P125" s="16"/>
    </row>
    <row r="126" spans="1:16" ht="14.25" x14ac:dyDescent="0.2">
      <c r="A126" s="12" t="s">
        <v>60</v>
      </c>
      <c r="B126" s="5">
        <v>950</v>
      </c>
      <c r="C126" s="5">
        <v>975</v>
      </c>
      <c r="D126" s="5">
        <v>1050</v>
      </c>
      <c r="E126" s="5">
        <v>1250</v>
      </c>
      <c r="F126" s="5">
        <v>950</v>
      </c>
      <c r="G126" s="5">
        <v>1250</v>
      </c>
      <c r="H126" s="5">
        <v>1250</v>
      </c>
      <c r="I126" s="5">
        <v>1000</v>
      </c>
      <c r="J126" s="5">
        <v>1050</v>
      </c>
      <c r="K126" s="5">
        <v>850</v>
      </c>
      <c r="L126" s="5">
        <v>750</v>
      </c>
      <c r="M126" s="5">
        <v>950</v>
      </c>
      <c r="N126" s="16"/>
      <c r="P126" s="16"/>
    </row>
    <row r="127" spans="1:16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6"/>
      <c r="P127" s="16"/>
    </row>
    <row r="128" spans="1:16" ht="14.25" x14ac:dyDescent="0.2">
      <c r="A128" s="11" t="s">
        <v>13</v>
      </c>
      <c r="B128" s="105">
        <f t="shared" ref="B128:G128" si="7">SUM(B120:B126)</f>
        <v>195100</v>
      </c>
      <c r="C128" s="105">
        <f t="shared" si="7"/>
        <v>191875</v>
      </c>
      <c r="D128" s="105">
        <f t="shared" si="7"/>
        <v>209250</v>
      </c>
      <c r="E128" s="105">
        <f t="shared" si="7"/>
        <v>208000</v>
      </c>
      <c r="F128" s="105">
        <f t="shared" si="7"/>
        <v>203900</v>
      </c>
      <c r="G128" s="105">
        <f t="shared" si="7"/>
        <v>225500</v>
      </c>
      <c r="H128" s="105">
        <f t="shared" ref="H128:M128" si="8">SUM(H120:H126)</f>
        <v>208000</v>
      </c>
      <c r="I128" s="105">
        <f t="shared" si="8"/>
        <v>225500</v>
      </c>
      <c r="J128" s="105">
        <f t="shared" si="8"/>
        <v>207000</v>
      </c>
      <c r="K128" s="105">
        <f t="shared" si="8"/>
        <v>204000</v>
      </c>
      <c r="L128" s="105">
        <f t="shared" si="8"/>
        <v>205000</v>
      </c>
      <c r="M128" s="105">
        <f t="shared" si="8"/>
        <v>243600</v>
      </c>
      <c r="N128" s="16"/>
      <c r="P128" s="34"/>
    </row>
    <row r="129" spans="1:16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6" x14ac:dyDescent="0.2">
      <c r="A130" s="6" t="s">
        <v>78</v>
      </c>
    </row>
    <row r="131" spans="1:16" ht="13.5" thickBot="1" x14ac:dyDescent="0.25">
      <c r="B131" s="16"/>
      <c r="C131" s="16"/>
      <c r="E131" s="16"/>
      <c r="F131" s="16"/>
      <c r="G131" s="16"/>
      <c r="H131" s="16"/>
      <c r="I131" s="16"/>
      <c r="J131" s="34"/>
    </row>
    <row r="132" spans="1:16" ht="15" x14ac:dyDescent="0.2">
      <c r="A132" s="7"/>
      <c r="B132" s="120" t="s">
        <v>85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1"/>
    </row>
    <row r="133" spans="1:16" ht="15" x14ac:dyDescent="0.2">
      <c r="A133" s="9" t="s">
        <v>0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9"/>
    </row>
    <row r="134" spans="1:16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</row>
    <row r="135" spans="1:16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</row>
    <row r="136" spans="1:16" ht="14.25" x14ac:dyDescent="0.2">
      <c r="A136" s="11" t="s">
        <v>21</v>
      </c>
      <c r="B136" s="4">
        <v>80000</v>
      </c>
      <c r="C136" s="4">
        <v>74000</v>
      </c>
      <c r="D136" s="4">
        <v>89000</v>
      </c>
      <c r="E136" s="4">
        <v>81000</v>
      </c>
      <c r="F136" s="4">
        <v>78000</v>
      </c>
      <c r="G136" s="4">
        <v>82000</v>
      </c>
      <c r="H136" s="4">
        <v>73000</v>
      </c>
      <c r="I136" s="4">
        <v>72500</v>
      </c>
      <c r="J136" s="4">
        <v>89000</v>
      </c>
      <c r="K136" s="4">
        <v>73000</v>
      </c>
      <c r="L136" s="4">
        <v>65000</v>
      </c>
      <c r="M136" s="4">
        <v>75000</v>
      </c>
      <c r="N136" s="16"/>
      <c r="P136" s="16"/>
    </row>
    <row r="137" spans="1:16" ht="14.25" x14ac:dyDescent="0.2">
      <c r="A137" s="12" t="s">
        <v>22</v>
      </c>
      <c r="B137" s="5">
        <v>3350</v>
      </c>
      <c r="C137" s="5">
        <v>2950</v>
      </c>
      <c r="D137" s="5">
        <v>3650</v>
      </c>
      <c r="E137" s="5">
        <v>3900</v>
      </c>
      <c r="F137" s="5">
        <v>4300</v>
      </c>
      <c r="G137" s="5">
        <v>5000</v>
      </c>
      <c r="H137" s="5">
        <v>3900</v>
      </c>
      <c r="I137" s="5">
        <v>4750</v>
      </c>
      <c r="J137" s="5">
        <v>4900</v>
      </c>
      <c r="K137" s="5">
        <v>5200</v>
      </c>
      <c r="L137" s="5">
        <v>5100</v>
      </c>
      <c r="M137" s="5">
        <v>7000</v>
      </c>
      <c r="N137" s="16"/>
      <c r="P137" s="16"/>
    </row>
    <row r="138" spans="1:16" ht="14.25" x14ac:dyDescent="0.2">
      <c r="A138" s="11" t="s">
        <v>23</v>
      </c>
      <c r="B138" s="4">
        <v>108000</v>
      </c>
      <c r="C138" s="4">
        <v>106000</v>
      </c>
      <c r="D138" s="4">
        <v>107000</v>
      </c>
      <c r="E138" s="4">
        <v>109000</v>
      </c>
      <c r="F138" s="4">
        <v>114500</v>
      </c>
      <c r="G138" s="4">
        <v>110000</v>
      </c>
      <c r="H138" s="4">
        <v>98000</v>
      </c>
      <c r="I138" s="4">
        <v>105000</v>
      </c>
      <c r="J138" s="4">
        <v>115000</v>
      </c>
      <c r="K138" s="4">
        <v>105000</v>
      </c>
      <c r="L138" s="4">
        <v>110000</v>
      </c>
      <c r="M138" s="4">
        <v>115000</v>
      </c>
      <c r="N138" s="16"/>
      <c r="P138" s="16"/>
    </row>
    <row r="139" spans="1:16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"/>
      <c r="P139" s="16"/>
    </row>
    <row r="140" spans="1:16" ht="14.25" x14ac:dyDescent="0.2">
      <c r="A140" s="12" t="s">
        <v>25</v>
      </c>
      <c r="B140" s="5">
        <v>1850</v>
      </c>
      <c r="C140" s="5">
        <v>1750</v>
      </c>
      <c r="D140" s="5">
        <v>1500</v>
      </c>
      <c r="E140" s="5">
        <v>1550</v>
      </c>
      <c r="F140" s="5">
        <v>2000</v>
      </c>
      <c r="G140" s="5">
        <v>2500</v>
      </c>
      <c r="H140" s="5">
        <v>1500</v>
      </c>
      <c r="I140" s="5">
        <v>1775</v>
      </c>
      <c r="J140" s="5">
        <v>1850</v>
      </c>
      <c r="K140" s="5">
        <v>1400</v>
      </c>
      <c r="L140" s="5">
        <v>1750</v>
      </c>
      <c r="M140" s="5">
        <v>1550</v>
      </c>
      <c r="N140" s="16"/>
      <c r="P140" s="16"/>
    </row>
    <row r="141" spans="1:16" ht="14.25" x14ac:dyDescent="0.2">
      <c r="A141" s="11" t="s">
        <v>26</v>
      </c>
      <c r="B141" s="4">
        <v>14500</v>
      </c>
      <c r="C141" s="4">
        <v>13150</v>
      </c>
      <c r="D141" s="4">
        <v>18100</v>
      </c>
      <c r="E141" s="4">
        <v>14000</v>
      </c>
      <c r="F141" s="4">
        <v>15250</v>
      </c>
      <c r="G141" s="4">
        <v>18550</v>
      </c>
      <c r="H141" s="4">
        <v>16000</v>
      </c>
      <c r="I141" s="4">
        <v>15350</v>
      </c>
      <c r="J141" s="4">
        <v>15750</v>
      </c>
      <c r="K141" s="4">
        <v>15600</v>
      </c>
      <c r="L141" s="4">
        <v>16450</v>
      </c>
      <c r="M141" s="4">
        <v>19650</v>
      </c>
      <c r="N141" s="16">
        <f>SUM(B141:M141)</f>
        <v>192350</v>
      </c>
      <c r="P141" s="16"/>
    </row>
    <row r="142" spans="1:16" ht="14.25" x14ac:dyDescent="0.2">
      <c r="A142" s="12" t="s">
        <v>60</v>
      </c>
      <c r="B142" s="5">
        <v>800</v>
      </c>
      <c r="C142" s="5">
        <v>650</v>
      </c>
      <c r="D142" s="5">
        <v>750</v>
      </c>
      <c r="E142" s="5">
        <v>700</v>
      </c>
      <c r="F142" s="5">
        <v>950</v>
      </c>
      <c r="G142" s="5">
        <v>950</v>
      </c>
      <c r="H142" s="5">
        <v>600</v>
      </c>
      <c r="I142" s="5">
        <v>625</v>
      </c>
      <c r="J142" s="5">
        <v>500</v>
      </c>
      <c r="K142" s="5">
        <v>800</v>
      </c>
      <c r="L142" s="5">
        <v>700</v>
      </c>
      <c r="M142" s="5">
        <v>800</v>
      </c>
      <c r="N142" s="16"/>
      <c r="P142" s="16"/>
    </row>
    <row r="143" spans="1:16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6"/>
      <c r="P143" s="16"/>
    </row>
    <row r="144" spans="1:16" ht="14.25" x14ac:dyDescent="0.2">
      <c r="A144" s="11" t="s">
        <v>13</v>
      </c>
      <c r="B144" s="8">
        <f t="shared" ref="B144:M144" si="9">SUM(B136:B142)</f>
        <v>208500</v>
      </c>
      <c r="C144" s="8">
        <f t="shared" si="9"/>
        <v>198500</v>
      </c>
      <c r="D144" s="8">
        <f t="shared" si="9"/>
        <v>220000</v>
      </c>
      <c r="E144" s="8">
        <f t="shared" si="9"/>
        <v>210150</v>
      </c>
      <c r="F144" s="8">
        <f t="shared" si="9"/>
        <v>215000</v>
      </c>
      <c r="G144" s="8">
        <f t="shared" si="9"/>
        <v>219000</v>
      </c>
      <c r="H144" s="8">
        <f t="shared" si="9"/>
        <v>193000</v>
      </c>
      <c r="I144" s="8">
        <f t="shared" si="9"/>
        <v>200000</v>
      </c>
      <c r="J144" s="8">
        <f t="shared" si="9"/>
        <v>227000</v>
      </c>
      <c r="K144" s="8">
        <f t="shared" si="9"/>
        <v>201000</v>
      </c>
      <c r="L144" s="8">
        <f t="shared" si="9"/>
        <v>199000</v>
      </c>
      <c r="M144" s="8">
        <f t="shared" si="9"/>
        <v>219000</v>
      </c>
      <c r="N144" s="16"/>
      <c r="P144" s="34"/>
    </row>
    <row r="145" spans="1:16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6" x14ac:dyDescent="0.2">
      <c r="A146" s="6" t="s">
        <v>78</v>
      </c>
    </row>
    <row r="147" spans="1:16" ht="13.5" thickBot="1" x14ac:dyDescent="0.25"/>
    <row r="148" spans="1:16" ht="15" x14ac:dyDescent="0.2">
      <c r="A148" s="7"/>
      <c r="B148" s="120" t="s">
        <v>92</v>
      </c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1"/>
    </row>
    <row r="149" spans="1:16" ht="15" x14ac:dyDescent="0.2">
      <c r="A149" s="9" t="s">
        <v>0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9"/>
    </row>
    <row r="150" spans="1:16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</row>
    <row r="151" spans="1:16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</row>
    <row r="152" spans="1:16" ht="14.25" x14ac:dyDescent="0.2">
      <c r="A152" s="11" t="s">
        <v>21</v>
      </c>
      <c r="B152" s="4">
        <v>82500</v>
      </c>
      <c r="C152" s="4">
        <v>73500</v>
      </c>
      <c r="D152" s="4">
        <v>75000</v>
      </c>
      <c r="E152" s="4">
        <v>65000</v>
      </c>
      <c r="F152" s="4">
        <v>67500</v>
      </c>
      <c r="G152" s="4">
        <v>57500</v>
      </c>
      <c r="H152" s="4">
        <v>48000</v>
      </c>
      <c r="I152" s="4">
        <v>52000</v>
      </c>
      <c r="J152" s="4">
        <v>98500</v>
      </c>
      <c r="K152" s="4">
        <v>90000</v>
      </c>
      <c r="L152" s="4">
        <v>94000</v>
      </c>
      <c r="M152" s="4">
        <v>95000</v>
      </c>
      <c r="N152" s="16"/>
      <c r="P152" s="16"/>
    </row>
    <row r="153" spans="1:16" ht="14.25" x14ac:dyDescent="0.2">
      <c r="A153" s="12" t="s">
        <v>22</v>
      </c>
      <c r="B153" s="5">
        <v>4050</v>
      </c>
      <c r="C153" s="5">
        <v>3100</v>
      </c>
      <c r="D153" s="5">
        <v>3850</v>
      </c>
      <c r="E153" s="5">
        <v>3500</v>
      </c>
      <c r="F153" s="5">
        <v>4250</v>
      </c>
      <c r="G153" s="5">
        <v>3250</v>
      </c>
      <c r="H153" s="5">
        <v>3450</v>
      </c>
      <c r="I153" s="5">
        <v>4300</v>
      </c>
      <c r="J153" s="5">
        <v>4750</v>
      </c>
      <c r="K153" s="5">
        <v>4000</v>
      </c>
      <c r="L153" s="5">
        <v>4750</v>
      </c>
      <c r="M153" s="5">
        <v>6000</v>
      </c>
      <c r="N153" s="16"/>
      <c r="P153" s="16"/>
    </row>
    <row r="154" spans="1:16" ht="14.25" x14ac:dyDescent="0.2">
      <c r="A154" s="11" t="s">
        <v>23</v>
      </c>
      <c r="B154" s="4">
        <v>110000</v>
      </c>
      <c r="C154" s="4">
        <v>105000</v>
      </c>
      <c r="D154" s="4">
        <v>104000</v>
      </c>
      <c r="E154" s="4">
        <v>95000</v>
      </c>
      <c r="F154" s="4">
        <v>99500</v>
      </c>
      <c r="G154" s="4">
        <v>87500</v>
      </c>
      <c r="H154" s="4">
        <v>86500</v>
      </c>
      <c r="I154" s="4">
        <v>93000</v>
      </c>
      <c r="J154" s="4">
        <v>98000</v>
      </c>
      <c r="K154" s="4">
        <v>95000</v>
      </c>
      <c r="L154" s="4">
        <v>110000</v>
      </c>
      <c r="M154" s="4">
        <v>120000</v>
      </c>
      <c r="N154" s="16"/>
      <c r="P154" s="16"/>
    </row>
    <row r="155" spans="1:16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6"/>
      <c r="P155" s="16"/>
    </row>
    <row r="156" spans="1:16" ht="14.25" x14ac:dyDescent="0.2">
      <c r="A156" s="12" t="s">
        <v>25</v>
      </c>
      <c r="B156" s="5">
        <v>1600</v>
      </c>
      <c r="C156" s="5">
        <v>1450</v>
      </c>
      <c r="D156" s="5">
        <v>1050</v>
      </c>
      <c r="E156" s="5">
        <v>1100</v>
      </c>
      <c r="F156" s="5">
        <v>1200</v>
      </c>
      <c r="G156" s="5">
        <v>1100</v>
      </c>
      <c r="H156" s="5">
        <v>1000</v>
      </c>
      <c r="I156" s="5">
        <v>1150</v>
      </c>
      <c r="J156" s="5">
        <v>1350</v>
      </c>
      <c r="K156" s="5">
        <v>1500</v>
      </c>
      <c r="L156" s="5">
        <v>1450</v>
      </c>
      <c r="M156" s="5">
        <v>1400</v>
      </c>
      <c r="N156" s="16"/>
      <c r="P156" s="16"/>
    </row>
    <row r="157" spans="1:16" ht="14.25" x14ac:dyDescent="0.2">
      <c r="A157" s="11" t="s">
        <v>26</v>
      </c>
      <c r="B157" s="4">
        <v>14800</v>
      </c>
      <c r="C157" s="4">
        <v>15200</v>
      </c>
      <c r="D157" s="4">
        <v>12200</v>
      </c>
      <c r="E157" s="4">
        <v>12450</v>
      </c>
      <c r="F157" s="4">
        <v>12750</v>
      </c>
      <c r="G157" s="4">
        <v>10500</v>
      </c>
      <c r="H157" s="4">
        <v>12500</v>
      </c>
      <c r="I157" s="4">
        <v>15750</v>
      </c>
      <c r="J157" s="4">
        <v>16000</v>
      </c>
      <c r="K157" s="4">
        <v>15600</v>
      </c>
      <c r="L157" s="4">
        <v>19500</v>
      </c>
      <c r="M157" s="4">
        <v>20000</v>
      </c>
      <c r="N157" s="16">
        <f>SUM(B157:M157)</f>
        <v>177250</v>
      </c>
      <c r="P157" s="16"/>
    </row>
    <row r="158" spans="1:16" ht="14.25" x14ac:dyDescent="0.2">
      <c r="A158" s="12" t="s">
        <v>60</v>
      </c>
      <c r="B158" s="5">
        <v>800</v>
      </c>
      <c r="C158" s="5">
        <v>750</v>
      </c>
      <c r="D158" s="5">
        <v>900</v>
      </c>
      <c r="E158" s="5">
        <v>1050</v>
      </c>
      <c r="F158" s="5">
        <v>1500</v>
      </c>
      <c r="G158" s="5">
        <v>1275</v>
      </c>
      <c r="H158" s="5">
        <v>650</v>
      </c>
      <c r="I158" s="5">
        <v>700</v>
      </c>
      <c r="J158" s="5">
        <v>400</v>
      </c>
      <c r="K158" s="5">
        <v>400</v>
      </c>
      <c r="L158" s="5">
        <v>800</v>
      </c>
      <c r="M158" s="5">
        <v>600</v>
      </c>
      <c r="N158" s="16"/>
      <c r="P158" s="16"/>
    </row>
    <row r="159" spans="1:16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6"/>
      <c r="P159" s="16"/>
    </row>
    <row r="160" spans="1:16" ht="14.25" x14ac:dyDescent="0.2">
      <c r="A160" s="11" t="s">
        <v>13</v>
      </c>
      <c r="B160" s="8">
        <f t="shared" ref="B160:M160" si="10">SUM(B152:B158)</f>
        <v>213750</v>
      </c>
      <c r="C160" s="8">
        <f t="shared" si="10"/>
        <v>199000</v>
      </c>
      <c r="D160" s="8">
        <f t="shared" si="10"/>
        <v>197000</v>
      </c>
      <c r="E160" s="8">
        <f t="shared" si="10"/>
        <v>178100</v>
      </c>
      <c r="F160" s="8">
        <f t="shared" si="10"/>
        <v>186700</v>
      </c>
      <c r="G160" s="8">
        <f t="shared" si="10"/>
        <v>161125</v>
      </c>
      <c r="H160" s="8">
        <f t="shared" si="10"/>
        <v>152100</v>
      </c>
      <c r="I160" s="8">
        <f t="shared" si="10"/>
        <v>166900</v>
      </c>
      <c r="J160" s="8">
        <f t="shared" si="10"/>
        <v>219000</v>
      </c>
      <c r="K160" s="8">
        <f t="shared" si="10"/>
        <v>206500</v>
      </c>
      <c r="L160" s="8">
        <f t="shared" si="10"/>
        <v>230500</v>
      </c>
      <c r="M160" s="8">
        <f t="shared" si="10"/>
        <v>243000</v>
      </c>
      <c r="N160" s="16"/>
      <c r="O160" s="110"/>
      <c r="P160" s="111"/>
    </row>
    <row r="161" spans="1:16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16"/>
    </row>
    <row r="162" spans="1:16" x14ac:dyDescent="0.2">
      <c r="A162" s="6" t="s">
        <v>78</v>
      </c>
    </row>
    <row r="163" spans="1:16" ht="13.5" thickBot="1" x14ac:dyDescent="0.25"/>
    <row r="164" spans="1:16" ht="15" x14ac:dyDescent="0.2">
      <c r="A164" s="7"/>
      <c r="B164" s="120" t="s">
        <v>98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1"/>
    </row>
    <row r="165" spans="1:16" ht="15" x14ac:dyDescent="0.2">
      <c r="A165" s="9" t="s">
        <v>0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9"/>
    </row>
    <row r="166" spans="1:16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</row>
    <row r="167" spans="1:16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</row>
    <row r="168" spans="1:16" ht="14.25" x14ac:dyDescent="0.2">
      <c r="A168" s="11" t="s">
        <v>21</v>
      </c>
      <c r="B168" s="4">
        <v>83000</v>
      </c>
      <c r="C168" s="4">
        <v>75000</v>
      </c>
      <c r="D168" s="4">
        <v>82000</v>
      </c>
      <c r="E168" s="4">
        <v>78000</v>
      </c>
      <c r="F168" s="4">
        <v>72000</v>
      </c>
      <c r="G168" s="4">
        <v>78500</v>
      </c>
      <c r="H168" s="4">
        <v>83000</v>
      </c>
      <c r="I168" s="4">
        <v>75000</v>
      </c>
      <c r="J168" s="4">
        <v>83000</v>
      </c>
      <c r="K168" s="4">
        <v>85000</v>
      </c>
      <c r="L168" s="4">
        <v>84000</v>
      </c>
      <c r="M168" s="4">
        <v>119700</v>
      </c>
      <c r="N168" s="16">
        <f>SUM(B168:M168)</f>
        <v>998200</v>
      </c>
      <c r="P168" s="16"/>
    </row>
    <row r="169" spans="1:16" ht="14.25" x14ac:dyDescent="0.2">
      <c r="A169" s="12" t="s">
        <v>22</v>
      </c>
      <c r="B169" s="5">
        <v>4100</v>
      </c>
      <c r="C169" s="5">
        <v>2800</v>
      </c>
      <c r="D169" s="5">
        <v>3200</v>
      </c>
      <c r="E169" s="5">
        <v>4200</v>
      </c>
      <c r="F169" s="5">
        <v>4250</v>
      </c>
      <c r="G169" s="5">
        <v>5000</v>
      </c>
      <c r="H169" s="5">
        <v>4750</v>
      </c>
      <c r="I169" s="5">
        <v>4250</v>
      </c>
      <c r="J169" s="5">
        <v>4900</v>
      </c>
      <c r="K169" s="5">
        <v>5150</v>
      </c>
      <c r="L169" s="5">
        <v>5000</v>
      </c>
      <c r="M169" s="5">
        <v>7150</v>
      </c>
      <c r="N169" s="16">
        <f t="shared" ref="N169:N232" si="11">SUM(B169:M169)</f>
        <v>54750</v>
      </c>
      <c r="P169" s="16"/>
    </row>
    <row r="170" spans="1:16" ht="14.25" x14ac:dyDescent="0.2">
      <c r="A170" s="11" t="s">
        <v>23</v>
      </c>
      <c r="B170" s="4">
        <v>95000</v>
      </c>
      <c r="C170" s="4">
        <v>93000</v>
      </c>
      <c r="D170" s="4">
        <v>96000</v>
      </c>
      <c r="E170" s="4">
        <v>92000</v>
      </c>
      <c r="F170" s="4">
        <v>85000</v>
      </c>
      <c r="G170" s="4">
        <v>82000</v>
      </c>
      <c r="H170" s="4">
        <v>84250</v>
      </c>
      <c r="I170" s="4">
        <v>87500</v>
      </c>
      <c r="J170" s="4">
        <v>88000</v>
      </c>
      <c r="K170" s="4">
        <v>87850</v>
      </c>
      <c r="L170" s="4">
        <v>85000</v>
      </c>
      <c r="M170" s="4">
        <v>92500</v>
      </c>
      <c r="N170" s="16">
        <f t="shared" si="11"/>
        <v>1068100</v>
      </c>
      <c r="P170" s="16"/>
    </row>
    <row r="171" spans="1:16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6">
        <f t="shared" si="11"/>
        <v>0</v>
      </c>
      <c r="P171" s="16"/>
    </row>
    <row r="172" spans="1:16" ht="14.25" x14ac:dyDescent="0.2">
      <c r="A172" s="12" t="s">
        <v>25</v>
      </c>
      <c r="B172" s="5">
        <v>1500</v>
      </c>
      <c r="C172" s="5">
        <v>850</v>
      </c>
      <c r="D172" s="5">
        <v>750</v>
      </c>
      <c r="E172" s="5">
        <v>750</v>
      </c>
      <c r="F172" s="5">
        <v>1000</v>
      </c>
      <c r="G172" s="5">
        <v>1250</v>
      </c>
      <c r="H172" s="5">
        <v>1200</v>
      </c>
      <c r="I172" s="5">
        <v>1350</v>
      </c>
      <c r="J172" s="5">
        <v>1250</v>
      </c>
      <c r="K172" s="5">
        <v>1000</v>
      </c>
      <c r="L172" s="5">
        <v>1000</v>
      </c>
      <c r="M172" s="5">
        <v>1150</v>
      </c>
      <c r="N172" s="16">
        <f t="shared" si="11"/>
        <v>13050</v>
      </c>
      <c r="P172" s="16"/>
    </row>
    <row r="173" spans="1:16" ht="14.25" x14ac:dyDescent="0.2">
      <c r="A173" s="11" t="s">
        <v>26</v>
      </c>
      <c r="B173" s="4">
        <v>14700</v>
      </c>
      <c r="C173" s="4">
        <v>15700</v>
      </c>
      <c r="D173" s="4">
        <v>18200</v>
      </c>
      <c r="E173" s="4">
        <v>16850</v>
      </c>
      <c r="F173" s="4">
        <v>19000</v>
      </c>
      <c r="G173" s="4">
        <v>24600</v>
      </c>
      <c r="H173" s="4">
        <v>26800</v>
      </c>
      <c r="I173" s="4">
        <v>19750</v>
      </c>
      <c r="J173" s="4">
        <v>24000</v>
      </c>
      <c r="K173" s="4">
        <v>21100</v>
      </c>
      <c r="L173" s="4">
        <v>22000</v>
      </c>
      <c r="M173" s="4">
        <v>28500</v>
      </c>
      <c r="N173" s="16">
        <f t="shared" si="11"/>
        <v>251200</v>
      </c>
      <c r="P173" s="16"/>
    </row>
    <row r="174" spans="1:16" ht="14.25" x14ac:dyDescent="0.2">
      <c r="A174" s="12" t="s">
        <v>60</v>
      </c>
      <c r="B174" s="5">
        <v>700</v>
      </c>
      <c r="C174" s="5">
        <v>650</v>
      </c>
      <c r="D174" s="5">
        <v>850</v>
      </c>
      <c r="E174" s="5">
        <v>700</v>
      </c>
      <c r="F174" s="5">
        <v>750</v>
      </c>
      <c r="G174" s="5">
        <v>1150</v>
      </c>
      <c r="H174" s="5">
        <v>1000</v>
      </c>
      <c r="I174" s="5">
        <v>1150</v>
      </c>
      <c r="J174" s="5">
        <v>1350</v>
      </c>
      <c r="K174" s="5">
        <v>900</v>
      </c>
      <c r="L174" s="5">
        <v>1000</v>
      </c>
      <c r="M174" s="5">
        <v>1000</v>
      </c>
      <c r="N174" s="16">
        <f t="shared" si="11"/>
        <v>11200</v>
      </c>
      <c r="P174" s="16"/>
    </row>
    <row r="175" spans="1:16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6">
        <f t="shared" si="11"/>
        <v>0</v>
      </c>
      <c r="P175" s="16"/>
    </row>
    <row r="176" spans="1:16" ht="14.25" x14ac:dyDescent="0.2">
      <c r="A176" s="11" t="s">
        <v>13</v>
      </c>
      <c r="B176" s="8">
        <f t="shared" ref="B176:M176" si="12">SUM(B168:B174)</f>
        <v>199000</v>
      </c>
      <c r="C176" s="8">
        <f t="shared" si="12"/>
        <v>188000</v>
      </c>
      <c r="D176" s="8">
        <f t="shared" si="12"/>
        <v>201000</v>
      </c>
      <c r="E176" s="8">
        <f t="shared" si="12"/>
        <v>192500</v>
      </c>
      <c r="F176" s="8">
        <f t="shared" si="12"/>
        <v>182000</v>
      </c>
      <c r="G176" s="8">
        <f t="shared" si="12"/>
        <v>192500</v>
      </c>
      <c r="H176" s="8">
        <f t="shared" si="12"/>
        <v>201000</v>
      </c>
      <c r="I176" s="8">
        <f t="shared" si="12"/>
        <v>189000</v>
      </c>
      <c r="J176" s="8">
        <f t="shared" si="12"/>
        <v>202500</v>
      </c>
      <c r="K176" s="8">
        <f t="shared" si="12"/>
        <v>201000</v>
      </c>
      <c r="L176" s="8">
        <f t="shared" si="12"/>
        <v>198000</v>
      </c>
      <c r="M176" s="8">
        <f t="shared" si="12"/>
        <v>250000</v>
      </c>
      <c r="N176" s="16">
        <f t="shared" si="11"/>
        <v>2396500</v>
      </c>
      <c r="O176" s="110"/>
      <c r="P176" s="34"/>
    </row>
    <row r="177" spans="1:16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16">
        <f t="shared" si="11"/>
        <v>0</v>
      </c>
    </row>
    <row r="178" spans="1:16" x14ac:dyDescent="0.2">
      <c r="A178" s="6" t="s">
        <v>78</v>
      </c>
      <c r="N178" s="16">
        <f t="shared" si="11"/>
        <v>0</v>
      </c>
    </row>
    <row r="179" spans="1:16" ht="13.5" thickBot="1" x14ac:dyDescent="0.25">
      <c r="N179" s="16">
        <f t="shared" si="11"/>
        <v>0</v>
      </c>
    </row>
    <row r="180" spans="1:16" ht="15" x14ac:dyDescent="0.2">
      <c r="A180" s="7"/>
      <c r="B180" s="120" t="s">
        <v>106</v>
      </c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1"/>
      <c r="N180" s="16">
        <f t="shared" si="11"/>
        <v>0</v>
      </c>
    </row>
    <row r="181" spans="1:16" ht="15" x14ac:dyDescent="0.2">
      <c r="A181" s="9" t="s">
        <v>0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9"/>
      <c r="N181" s="16">
        <f t="shared" si="11"/>
        <v>0</v>
      </c>
    </row>
    <row r="182" spans="1:16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  <c r="N182" s="16">
        <f t="shared" si="11"/>
        <v>0</v>
      </c>
    </row>
    <row r="183" spans="1:16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  <c r="N183" s="16">
        <f t="shared" si="11"/>
        <v>0</v>
      </c>
    </row>
    <row r="184" spans="1:16" ht="14.25" x14ac:dyDescent="0.2">
      <c r="A184" s="11" t="s">
        <v>21</v>
      </c>
      <c r="B184" s="4">
        <v>74000</v>
      </c>
      <c r="C184" s="4">
        <v>68000</v>
      </c>
      <c r="D184" s="4">
        <v>77250</v>
      </c>
      <c r="E184" s="4">
        <v>78000</v>
      </c>
      <c r="F184" s="4">
        <v>64500</v>
      </c>
      <c r="G184" s="4">
        <v>67000</v>
      </c>
      <c r="H184" s="4">
        <v>82500</v>
      </c>
      <c r="I184" s="4">
        <v>118000</v>
      </c>
      <c r="J184" s="4">
        <v>92000</v>
      </c>
      <c r="K184" s="4">
        <v>122000</v>
      </c>
      <c r="L184" s="4">
        <v>128000</v>
      </c>
      <c r="M184" s="4">
        <v>125000</v>
      </c>
      <c r="N184" s="16">
        <f t="shared" si="11"/>
        <v>1096250</v>
      </c>
      <c r="P184" s="16"/>
    </row>
    <row r="185" spans="1:16" ht="14.25" x14ac:dyDescent="0.2">
      <c r="A185" s="12" t="s">
        <v>22</v>
      </c>
      <c r="B185" s="5">
        <v>2550</v>
      </c>
      <c r="C185" s="5">
        <v>2500</v>
      </c>
      <c r="D185" s="5">
        <v>3275</v>
      </c>
      <c r="E185" s="5">
        <v>3450</v>
      </c>
      <c r="F185" s="5">
        <v>4950</v>
      </c>
      <c r="G185" s="5">
        <v>4500</v>
      </c>
      <c r="H185" s="5">
        <v>5350</v>
      </c>
      <c r="I185" s="5">
        <v>4750</v>
      </c>
      <c r="J185" s="5">
        <v>4500</v>
      </c>
      <c r="K185" s="5">
        <v>5250</v>
      </c>
      <c r="L185" s="5">
        <v>4750</v>
      </c>
      <c r="M185" s="5">
        <v>5250</v>
      </c>
      <c r="N185" s="16">
        <f t="shared" si="11"/>
        <v>51075</v>
      </c>
      <c r="P185" s="16"/>
    </row>
    <row r="186" spans="1:16" ht="14.25" x14ac:dyDescent="0.2">
      <c r="A186" s="11" t="s">
        <v>23</v>
      </c>
      <c r="B186" s="4">
        <v>75000</v>
      </c>
      <c r="C186" s="4">
        <v>72000</v>
      </c>
      <c r="D186" s="4">
        <v>82000</v>
      </c>
      <c r="E186" s="4">
        <v>71150</v>
      </c>
      <c r="F186" s="4">
        <v>73000</v>
      </c>
      <c r="G186" s="4">
        <v>73500</v>
      </c>
      <c r="H186" s="4">
        <v>68150</v>
      </c>
      <c r="I186" s="4">
        <v>79000</v>
      </c>
      <c r="J186" s="4">
        <v>72500</v>
      </c>
      <c r="K186" s="4">
        <v>73000</v>
      </c>
      <c r="L186" s="4">
        <v>62500</v>
      </c>
      <c r="M186" s="4">
        <v>73750</v>
      </c>
      <c r="N186" s="16">
        <f t="shared" si="11"/>
        <v>875550</v>
      </c>
      <c r="P186" s="16"/>
    </row>
    <row r="187" spans="1:16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6">
        <f t="shared" si="11"/>
        <v>0</v>
      </c>
      <c r="P187" s="16"/>
    </row>
    <row r="188" spans="1:16" ht="14.25" x14ac:dyDescent="0.2">
      <c r="A188" s="12" t="s">
        <v>25</v>
      </c>
      <c r="B188" s="5">
        <v>1200</v>
      </c>
      <c r="C188" s="5">
        <v>1000</v>
      </c>
      <c r="D188" s="5">
        <v>925</v>
      </c>
      <c r="E188" s="5">
        <v>1050</v>
      </c>
      <c r="F188" s="5">
        <v>1350</v>
      </c>
      <c r="G188" s="5">
        <v>1500</v>
      </c>
      <c r="H188" s="5">
        <v>1300</v>
      </c>
      <c r="I188" s="5">
        <v>1250</v>
      </c>
      <c r="J188" s="5">
        <v>1200</v>
      </c>
      <c r="K188" s="5">
        <v>1250</v>
      </c>
      <c r="L188" s="5">
        <v>1550</v>
      </c>
      <c r="M188" s="5">
        <v>1500</v>
      </c>
      <c r="N188" s="16">
        <f t="shared" si="11"/>
        <v>15075</v>
      </c>
      <c r="P188" s="16"/>
    </row>
    <row r="189" spans="1:16" ht="14.25" x14ac:dyDescent="0.2">
      <c r="A189" s="11" t="s">
        <v>26</v>
      </c>
      <c r="B189" s="4">
        <v>15000</v>
      </c>
      <c r="C189" s="4">
        <v>14600</v>
      </c>
      <c r="D189" s="4">
        <v>16250</v>
      </c>
      <c r="E189" s="4">
        <v>17600</v>
      </c>
      <c r="F189" s="4">
        <v>20500</v>
      </c>
      <c r="G189" s="4">
        <v>21500</v>
      </c>
      <c r="H189" s="4">
        <v>22750</v>
      </c>
      <c r="I189" s="4">
        <v>16100</v>
      </c>
      <c r="J189" s="4">
        <v>14150</v>
      </c>
      <c r="K189" s="4">
        <v>16550</v>
      </c>
      <c r="L189" s="4">
        <v>20700</v>
      </c>
      <c r="M189" s="4">
        <v>29500</v>
      </c>
      <c r="N189" s="16">
        <f t="shared" si="11"/>
        <v>225200</v>
      </c>
      <c r="P189" s="16"/>
    </row>
    <row r="190" spans="1:16" ht="14.25" x14ac:dyDescent="0.2">
      <c r="A190" s="12" t="s">
        <v>60</v>
      </c>
      <c r="B190" s="5">
        <v>850</v>
      </c>
      <c r="C190" s="5">
        <v>900</v>
      </c>
      <c r="D190" s="5">
        <v>1300</v>
      </c>
      <c r="E190" s="5">
        <v>750</v>
      </c>
      <c r="F190" s="5">
        <v>1350</v>
      </c>
      <c r="G190" s="5">
        <v>1500</v>
      </c>
      <c r="H190" s="5">
        <v>1950</v>
      </c>
      <c r="I190" s="5">
        <v>1900</v>
      </c>
      <c r="J190" s="5">
        <v>1750</v>
      </c>
      <c r="K190" s="5">
        <v>1950</v>
      </c>
      <c r="L190" s="5">
        <v>1500</v>
      </c>
      <c r="M190" s="5">
        <v>1500</v>
      </c>
      <c r="N190" s="16">
        <f t="shared" si="11"/>
        <v>17200</v>
      </c>
      <c r="P190" s="16"/>
    </row>
    <row r="191" spans="1:16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6">
        <f t="shared" si="11"/>
        <v>0</v>
      </c>
      <c r="P191" s="16"/>
    </row>
    <row r="192" spans="1:16" ht="14.25" x14ac:dyDescent="0.2">
      <c r="A192" s="11" t="s">
        <v>13</v>
      </c>
      <c r="B192" s="8">
        <f t="shared" ref="B192:M192" si="13">SUM(B184:B190)</f>
        <v>168600</v>
      </c>
      <c r="C192" s="8">
        <f t="shared" si="13"/>
        <v>159000</v>
      </c>
      <c r="D192" s="8">
        <f t="shared" si="13"/>
        <v>181000</v>
      </c>
      <c r="E192" s="8">
        <f t="shared" si="13"/>
        <v>172000</v>
      </c>
      <c r="F192" s="8">
        <f t="shared" si="13"/>
        <v>165650</v>
      </c>
      <c r="G192" s="8">
        <f t="shared" si="13"/>
        <v>169500</v>
      </c>
      <c r="H192" s="8">
        <f t="shared" si="13"/>
        <v>182000</v>
      </c>
      <c r="I192" s="8">
        <f t="shared" si="13"/>
        <v>221000</v>
      </c>
      <c r="J192" s="8">
        <f t="shared" si="13"/>
        <v>186100</v>
      </c>
      <c r="K192" s="8">
        <f t="shared" si="13"/>
        <v>220000</v>
      </c>
      <c r="L192" s="8">
        <f t="shared" si="13"/>
        <v>219000</v>
      </c>
      <c r="M192" s="8">
        <f t="shared" si="13"/>
        <v>236500</v>
      </c>
      <c r="N192" s="16">
        <f t="shared" si="11"/>
        <v>2280350</v>
      </c>
      <c r="O192" s="110"/>
      <c r="P192" s="82"/>
    </row>
    <row r="193" spans="1:16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16">
        <f t="shared" si="11"/>
        <v>0</v>
      </c>
    </row>
    <row r="194" spans="1:16" x14ac:dyDescent="0.2">
      <c r="A194" s="6" t="s">
        <v>104</v>
      </c>
      <c r="N194" s="16">
        <f t="shared" si="11"/>
        <v>0</v>
      </c>
    </row>
    <row r="195" spans="1:16" ht="13.5" thickBot="1" x14ac:dyDescent="0.25">
      <c r="N195" s="16">
        <f t="shared" si="11"/>
        <v>0</v>
      </c>
    </row>
    <row r="196" spans="1:16" ht="15" x14ac:dyDescent="0.2">
      <c r="A196" s="7"/>
      <c r="B196" s="120" t="s">
        <v>112</v>
      </c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1"/>
      <c r="N196" s="16">
        <f t="shared" si="11"/>
        <v>0</v>
      </c>
    </row>
    <row r="197" spans="1:16" ht="15" x14ac:dyDescent="0.2">
      <c r="A197" s="9" t="s">
        <v>0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9"/>
      <c r="N197" s="16">
        <f t="shared" si="11"/>
        <v>0</v>
      </c>
    </row>
    <row r="198" spans="1:16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  <c r="N198" s="16">
        <f t="shared" si="11"/>
        <v>0</v>
      </c>
    </row>
    <row r="199" spans="1:16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  <c r="N199" s="16">
        <f t="shared" si="11"/>
        <v>0</v>
      </c>
    </row>
    <row r="200" spans="1:16" ht="14.25" x14ac:dyDescent="0.2">
      <c r="A200" s="11" t="s">
        <v>21</v>
      </c>
      <c r="B200" s="4">
        <v>80350</v>
      </c>
      <c r="C200" s="4">
        <v>88750</v>
      </c>
      <c r="D200" s="4">
        <v>85500</v>
      </c>
      <c r="E200" s="4">
        <v>91000</v>
      </c>
      <c r="F200" s="4">
        <v>85000</v>
      </c>
      <c r="G200" s="4">
        <v>86000</v>
      </c>
      <c r="H200" s="4">
        <v>97500</v>
      </c>
      <c r="I200" s="4">
        <v>105000</v>
      </c>
      <c r="J200" s="4">
        <v>108000</v>
      </c>
      <c r="K200" s="4">
        <v>105000</v>
      </c>
      <c r="L200" s="4">
        <v>104000</v>
      </c>
      <c r="M200" s="4">
        <v>93500</v>
      </c>
      <c r="N200" s="16">
        <f t="shared" si="11"/>
        <v>1129600</v>
      </c>
      <c r="O200" s="110"/>
      <c r="P200" s="16"/>
    </row>
    <row r="201" spans="1:16" ht="14.25" x14ac:dyDescent="0.2">
      <c r="A201" s="12" t="s">
        <v>22</v>
      </c>
      <c r="B201" s="5">
        <v>3150</v>
      </c>
      <c r="C201" s="5">
        <v>2750</v>
      </c>
      <c r="D201" s="5">
        <v>3100</v>
      </c>
      <c r="E201" s="5">
        <v>5150</v>
      </c>
      <c r="F201" s="5">
        <v>4500</v>
      </c>
      <c r="G201" s="5">
        <v>4800</v>
      </c>
      <c r="H201" s="5">
        <v>5500</v>
      </c>
      <c r="I201" s="5">
        <v>6150</v>
      </c>
      <c r="J201" s="5">
        <v>6250</v>
      </c>
      <c r="K201" s="5">
        <v>5200</v>
      </c>
      <c r="L201" s="5">
        <v>5800</v>
      </c>
      <c r="M201" s="5">
        <v>4800</v>
      </c>
      <c r="N201" s="16">
        <f t="shared" si="11"/>
        <v>57150</v>
      </c>
      <c r="O201" s="110"/>
      <c r="P201" s="16"/>
    </row>
    <row r="202" spans="1:16" ht="14.25" x14ac:dyDescent="0.2">
      <c r="A202" s="11" t="s">
        <v>23</v>
      </c>
      <c r="B202" s="4">
        <v>73000</v>
      </c>
      <c r="C202" s="4">
        <v>68000</v>
      </c>
      <c r="D202" s="4">
        <v>67000</v>
      </c>
      <c r="E202" s="4">
        <v>70000</v>
      </c>
      <c r="F202" s="4">
        <v>72500</v>
      </c>
      <c r="G202" s="4">
        <v>72600</v>
      </c>
      <c r="H202" s="4">
        <v>68000</v>
      </c>
      <c r="I202" s="4">
        <v>71000</v>
      </c>
      <c r="J202" s="4">
        <v>78000</v>
      </c>
      <c r="K202" s="4">
        <v>75000</v>
      </c>
      <c r="L202" s="4">
        <v>68000</v>
      </c>
      <c r="M202" s="4">
        <v>71500</v>
      </c>
      <c r="N202" s="16">
        <f t="shared" si="11"/>
        <v>854600</v>
      </c>
      <c r="O202" s="110"/>
      <c r="P202" s="16"/>
    </row>
    <row r="203" spans="1:16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6">
        <f t="shared" si="11"/>
        <v>0</v>
      </c>
      <c r="O203" s="110"/>
      <c r="P203" s="16"/>
    </row>
    <row r="204" spans="1:16" ht="14.25" x14ac:dyDescent="0.2">
      <c r="A204" s="12" t="s">
        <v>25</v>
      </c>
      <c r="B204" s="5">
        <v>1050</v>
      </c>
      <c r="C204" s="5">
        <v>1500</v>
      </c>
      <c r="D204" s="5">
        <v>1300</v>
      </c>
      <c r="E204" s="5">
        <v>1650</v>
      </c>
      <c r="F204" s="5">
        <v>1600</v>
      </c>
      <c r="G204" s="5">
        <v>1800</v>
      </c>
      <c r="H204" s="5">
        <v>1850</v>
      </c>
      <c r="I204" s="5">
        <v>2350</v>
      </c>
      <c r="J204" s="5">
        <v>2500</v>
      </c>
      <c r="K204" s="5">
        <v>2000</v>
      </c>
      <c r="L204" s="5">
        <v>2100</v>
      </c>
      <c r="M204" s="5">
        <v>1800</v>
      </c>
      <c r="N204" s="16">
        <f t="shared" si="11"/>
        <v>21500</v>
      </c>
      <c r="O204" s="110"/>
      <c r="P204" s="16"/>
    </row>
    <row r="205" spans="1:16" ht="14.25" x14ac:dyDescent="0.2">
      <c r="A205" s="11" t="s">
        <v>26</v>
      </c>
      <c r="B205" s="4">
        <v>17200</v>
      </c>
      <c r="C205" s="4">
        <v>16650</v>
      </c>
      <c r="D205" s="4">
        <v>17500</v>
      </c>
      <c r="E205" s="4">
        <v>24300</v>
      </c>
      <c r="F205" s="4">
        <v>19000</v>
      </c>
      <c r="G205" s="4">
        <v>20000</v>
      </c>
      <c r="H205" s="4">
        <v>27000</v>
      </c>
      <c r="I205" s="4">
        <v>28500</v>
      </c>
      <c r="J205" s="4">
        <v>31500</v>
      </c>
      <c r="K205" s="4">
        <v>30000</v>
      </c>
      <c r="L205" s="4">
        <v>32000</v>
      </c>
      <c r="M205" s="4">
        <v>21000</v>
      </c>
      <c r="N205" s="16">
        <f t="shared" si="11"/>
        <v>284650</v>
      </c>
      <c r="O205" s="110"/>
      <c r="P205" s="16"/>
    </row>
    <row r="206" spans="1:16" ht="14.25" x14ac:dyDescent="0.2">
      <c r="A206" s="12" t="s">
        <v>60</v>
      </c>
      <c r="B206" s="5">
        <v>1250</v>
      </c>
      <c r="C206" s="5">
        <v>1850</v>
      </c>
      <c r="D206" s="5">
        <v>2600</v>
      </c>
      <c r="E206" s="5">
        <v>2900</v>
      </c>
      <c r="F206" s="5">
        <v>2400</v>
      </c>
      <c r="G206" s="5">
        <v>2800</v>
      </c>
      <c r="H206" s="5">
        <v>2650</v>
      </c>
      <c r="I206" s="5">
        <v>3500</v>
      </c>
      <c r="J206" s="5">
        <v>3750</v>
      </c>
      <c r="K206" s="5">
        <v>3000</v>
      </c>
      <c r="L206" s="5">
        <v>3100</v>
      </c>
      <c r="M206" s="5">
        <v>2400</v>
      </c>
      <c r="N206" s="16">
        <f t="shared" si="11"/>
        <v>32200</v>
      </c>
      <c r="O206" s="110"/>
      <c r="P206" s="16"/>
    </row>
    <row r="207" spans="1:16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6">
        <f t="shared" si="11"/>
        <v>0</v>
      </c>
      <c r="O207" s="110"/>
      <c r="P207" s="16"/>
    </row>
    <row r="208" spans="1:16" ht="14.25" x14ac:dyDescent="0.2">
      <c r="A208" s="11" t="s">
        <v>13</v>
      </c>
      <c r="B208" s="8">
        <f t="shared" ref="B208:M208" si="14">SUM(B200:B206)</f>
        <v>176000</v>
      </c>
      <c r="C208" s="8">
        <f t="shared" si="14"/>
        <v>179500</v>
      </c>
      <c r="D208" s="8">
        <f t="shared" si="14"/>
        <v>177000</v>
      </c>
      <c r="E208" s="8">
        <f t="shared" si="14"/>
        <v>195000</v>
      </c>
      <c r="F208" s="8">
        <f t="shared" si="14"/>
        <v>185000</v>
      </c>
      <c r="G208" s="8">
        <f t="shared" si="14"/>
        <v>188000</v>
      </c>
      <c r="H208" s="8">
        <f t="shared" si="14"/>
        <v>202500</v>
      </c>
      <c r="I208" s="8">
        <f t="shared" si="14"/>
        <v>216500</v>
      </c>
      <c r="J208" s="8">
        <f t="shared" si="14"/>
        <v>230000</v>
      </c>
      <c r="K208" s="8">
        <f t="shared" si="14"/>
        <v>220200</v>
      </c>
      <c r="L208" s="8">
        <f t="shared" si="14"/>
        <v>215000</v>
      </c>
      <c r="M208" s="8">
        <f t="shared" si="14"/>
        <v>195000</v>
      </c>
      <c r="N208" s="16">
        <f t="shared" si="11"/>
        <v>2379700</v>
      </c>
      <c r="O208" s="110"/>
      <c r="P208" s="34"/>
    </row>
    <row r="209" spans="1:16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6">
        <f t="shared" si="11"/>
        <v>0</v>
      </c>
    </row>
    <row r="210" spans="1:16" x14ac:dyDescent="0.2">
      <c r="A210" s="6" t="s">
        <v>104</v>
      </c>
      <c r="N210" s="16">
        <f t="shared" si="11"/>
        <v>0</v>
      </c>
    </row>
    <row r="211" spans="1:16" ht="13.5" thickBot="1" x14ac:dyDescent="0.25">
      <c r="N211" s="16">
        <f t="shared" si="11"/>
        <v>0</v>
      </c>
    </row>
    <row r="212" spans="1:16" ht="15" x14ac:dyDescent="0.2">
      <c r="A212" s="7"/>
      <c r="B212" s="120" t="s">
        <v>118</v>
      </c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1"/>
      <c r="N212" s="16">
        <f t="shared" si="11"/>
        <v>0</v>
      </c>
    </row>
    <row r="213" spans="1:16" ht="15" x14ac:dyDescent="0.2">
      <c r="A213" s="9" t="s">
        <v>0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9"/>
      <c r="N213" s="16">
        <f t="shared" si="11"/>
        <v>0</v>
      </c>
    </row>
    <row r="214" spans="1:16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  <c r="N214" s="16">
        <f t="shared" si="11"/>
        <v>0</v>
      </c>
    </row>
    <row r="215" spans="1:16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  <c r="N215" s="16">
        <f t="shared" si="11"/>
        <v>0</v>
      </c>
    </row>
    <row r="216" spans="1:16" ht="14.25" x14ac:dyDescent="0.2">
      <c r="A216" s="11" t="s">
        <v>21</v>
      </c>
      <c r="B216" s="4">
        <v>85000</v>
      </c>
      <c r="C216" s="4">
        <v>88750</v>
      </c>
      <c r="D216" s="4">
        <v>92500</v>
      </c>
      <c r="E216" s="4">
        <v>98500</v>
      </c>
      <c r="F216" s="4">
        <v>102250</v>
      </c>
      <c r="G216" s="4">
        <v>87500</v>
      </c>
      <c r="H216" s="4">
        <v>92500</v>
      </c>
      <c r="I216" s="4">
        <v>93500</v>
      </c>
      <c r="J216" s="4">
        <v>108500</v>
      </c>
      <c r="K216" s="4">
        <v>95000</v>
      </c>
      <c r="L216" s="4">
        <v>110000</v>
      </c>
      <c r="M216" s="4">
        <v>105000</v>
      </c>
      <c r="N216" s="16">
        <f t="shared" si="11"/>
        <v>1159000</v>
      </c>
      <c r="O216" s="110"/>
      <c r="P216" s="16"/>
    </row>
    <row r="217" spans="1:16" ht="14.25" x14ac:dyDescent="0.2">
      <c r="A217" s="12" t="s">
        <v>22</v>
      </c>
      <c r="B217" s="5">
        <v>3900</v>
      </c>
      <c r="C217" s="5">
        <v>3000</v>
      </c>
      <c r="D217" s="5">
        <v>4000</v>
      </c>
      <c r="E217" s="5">
        <v>4750</v>
      </c>
      <c r="F217" s="5">
        <v>6750</v>
      </c>
      <c r="G217" s="5">
        <v>7250</v>
      </c>
      <c r="H217" s="5">
        <v>6950</v>
      </c>
      <c r="I217" s="5">
        <v>6500</v>
      </c>
      <c r="J217" s="5">
        <v>7250</v>
      </c>
      <c r="K217" s="5">
        <v>7000</v>
      </c>
      <c r="L217" s="5">
        <v>7500</v>
      </c>
      <c r="M217" s="5">
        <v>6300</v>
      </c>
      <c r="N217" s="16">
        <f t="shared" si="11"/>
        <v>71150</v>
      </c>
      <c r="O217" s="110"/>
      <c r="P217" s="16"/>
    </row>
    <row r="218" spans="1:16" ht="14.25" x14ac:dyDescent="0.2">
      <c r="A218" s="11" t="s">
        <v>23</v>
      </c>
      <c r="B218" s="4">
        <v>70000</v>
      </c>
      <c r="C218" s="4">
        <v>75000</v>
      </c>
      <c r="D218" s="4">
        <v>82500</v>
      </c>
      <c r="E218" s="4">
        <v>81000</v>
      </c>
      <c r="F218" s="4">
        <v>82250</v>
      </c>
      <c r="G218" s="4">
        <v>85000</v>
      </c>
      <c r="H218" s="4">
        <v>86000</v>
      </c>
      <c r="I218" s="4">
        <v>80000</v>
      </c>
      <c r="J218" s="4">
        <v>92500</v>
      </c>
      <c r="K218" s="4">
        <v>94000</v>
      </c>
      <c r="L218" s="4">
        <v>96000</v>
      </c>
      <c r="M218" s="4">
        <v>92000</v>
      </c>
      <c r="N218" s="16">
        <f t="shared" si="11"/>
        <v>1016250</v>
      </c>
      <c r="O218" s="110"/>
      <c r="P218" s="16"/>
    </row>
    <row r="219" spans="1:16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6">
        <f t="shared" si="11"/>
        <v>0</v>
      </c>
      <c r="O219" s="110"/>
      <c r="P219" s="16"/>
    </row>
    <row r="220" spans="1:16" ht="14.25" x14ac:dyDescent="0.2">
      <c r="A220" s="12" t="s">
        <v>25</v>
      </c>
      <c r="B220" s="5">
        <v>1900</v>
      </c>
      <c r="C220" s="5">
        <v>2250</v>
      </c>
      <c r="D220" s="5">
        <v>2500</v>
      </c>
      <c r="E220" s="5">
        <v>2300</v>
      </c>
      <c r="F220" s="5">
        <v>2000</v>
      </c>
      <c r="G220" s="5">
        <v>1500</v>
      </c>
      <c r="H220" s="5">
        <v>2150</v>
      </c>
      <c r="I220" s="5">
        <v>2100</v>
      </c>
      <c r="J220" s="5">
        <v>3000</v>
      </c>
      <c r="K220" s="5">
        <v>3100</v>
      </c>
      <c r="L220" s="5">
        <v>3500</v>
      </c>
      <c r="M220" s="5">
        <v>2700</v>
      </c>
      <c r="N220" s="16">
        <f t="shared" si="11"/>
        <v>29000</v>
      </c>
      <c r="O220" s="110"/>
      <c r="P220" s="16"/>
    </row>
    <row r="221" spans="1:16" ht="14.25" x14ac:dyDescent="0.2">
      <c r="A221" s="11" t="s">
        <v>26</v>
      </c>
      <c r="B221" s="4">
        <v>18000</v>
      </c>
      <c r="C221" s="4">
        <v>18500</v>
      </c>
      <c r="D221" s="4">
        <v>19000</v>
      </c>
      <c r="E221" s="4">
        <v>21000</v>
      </c>
      <c r="F221" s="4">
        <v>22500</v>
      </c>
      <c r="G221" s="4">
        <v>23250</v>
      </c>
      <c r="H221" s="4">
        <v>22500</v>
      </c>
      <c r="I221" s="4">
        <v>25000</v>
      </c>
      <c r="J221" s="4">
        <v>25500</v>
      </c>
      <c r="K221" s="4">
        <v>24500</v>
      </c>
      <c r="L221" s="4">
        <v>26500</v>
      </c>
      <c r="M221" s="4">
        <v>25000</v>
      </c>
      <c r="N221" s="16">
        <f t="shared" si="11"/>
        <v>271250</v>
      </c>
      <c r="O221" s="110"/>
      <c r="P221" s="16"/>
    </row>
    <row r="222" spans="1:16" ht="14.25" x14ac:dyDescent="0.2">
      <c r="A222" s="12" t="s">
        <v>60</v>
      </c>
      <c r="B222" s="5">
        <v>3200</v>
      </c>
      <c r="C222" s="5">
        <v>3500</v>
      </c>
      <c r="D222" s="5">
        <v>3500</v>
      </c>
      <c r="E222" s="5">
        <v>3450</v>
      </c>
      <c r="F222" s="5">
        <v>4250</v>
      </c>
      <c r="G222" s="5">
        <v>3500</v>
      </c>
      <c r="H222" s="5">
        <v>3750</v>
      </c>
      <c r="I222" s="5">
        <v>3900</v>
      </c>
      <c r="J222" s="5">
        <v>4750</v>
      </c>
      <c r="K222" s="5">
        <v>5400</v>
      </c>
      <c r="L222" s="5">
        <v>5500</v>
      </c>
      <c r="M222" s="5">
        <v>5000</v>
      </c>
      <c r="N222" s="16">
        <f t="shared" si="11"/>
        <v>49700</v>
      </c>
      <c r="O222" s="110"/>
      <c r="P222" s="16"/>
    </row>
    <row r="223" spans="1:16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6">
        <f t="shared" si="11"/>
        <v>0</v>
      </c>
      <c r="O223" s="110"/>
      <c r="P223" s="16"/>
    </row>
    <row r="224" spans="1:16" ht="14.25" x14ac:dyDescent="0.2">
      <c r="A224" s="11" t="s">
        <v>13</v>
      </c>
      <c r="B224" s="8">
        <f t="shared" ref="B224:M224" si="15">SUM(B216:B222)</f>
        <v>182000</v>
      </c>
      <c r="C224" s="8">
        <f t="shared" si="15"/>
        <v>191000</v>
      </c>
      <c r="D224" s="8">
        <f t="shared" si="15"/>
        <v>204000</v>
      </c>
      <c r="E224" s="8">
        <f t="shared" si="15"/>
        <v>211000</v>
      </c>
      <c r="F224" s="8">
        <f t="shared" si="15"/>
        <v>220000</v>
      </c>
      <c r="G224" s="8">
        <f t="shared" si="15"/>
        <v>208000</v>
      </c>
      <c r="H224" s="8">
        <f t="shared" si="15"/>
        <v>213850</v>
      </c>
      <c r="I224" s="8">
        <f t="shared" si="15"/>
        <v>211000</v>
      </c>
      <c r="J224" s="8">
        <f t="shared" si="15"/>
        <v>241500</v>
      </c>
      <c r="K224" s="8">
        <f t="shared" si="15"/>
        <v>229000</v>
      </c>
      <c r="L224" s="8">
        <f t="shared" si="15"/>
        <v>249000</v>
      </c>
      <c r="M224" s="8">
        <f t="shared" si="15"/>
        <v>236000</v>
      </c>
      <c r="N224" s="16">
        <f t="shared" si="11"/>
        <v>2596350</v>
      </c>
      <c r="O224" s="110"/>
      <c r="P224" s="34"/>
    </row>
    <row r="225" spans="1:16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6">
        <f t="shared" si="11"/>
        <v>0</v>
      </c>
    </row>
    <row r="226" spans="1:16" x14ac:dyDescent="0.2">
      <c r="A226" s="6" t="s">
        <v>104</v>
      </c>
      <c r="L226" s="1">
        <f>+L224/K224</f>
        <v>1.0873362445414847</v>
      </c>
      <c r="N226" s="16">
        <f t="shared" si="11"/>
        <v>1.0873362445414847</v>
      </c>
    </row>
    <row r="227" spans="1:16" ht="13.5" thickBot="1" x14ac:dyDescent="0.25">
      <c r="N227" s="16">
        <f t="shared" si="11"/>
        <v>0</v>
      </c>
    </row>
    <row r="228" spans="1:16" ht="15" x14ac:dyDescent="0.2">
      <c r="A228" s="7"/>
      <c r="B228" s="120" t="s">
        <v>124</v>
      </c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1"/>
      <c r="N228" s="16">
        <f t="shared" si="11"/>
        <v>0</v>
      </c>
    </row>
    <row r="229" spans="1:16" ht="15" x14ac:dyDescent="0.2">
      <c r="A229" s="9" t="s">
        <v>0</v>
      </c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9"/>
      <c r="N229" s="16">
        <f t="shared" si="11"/>
        <v>0</v>
      </c>
    </row>
    <row r="230" spans="1:16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  <c r="N230" s="16">
        <f t="shared" si="11"/>
        <v>0</v>
      </c>
    </row>
    <row r="231" spans="1:16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4"/>
      <c r="N231" s="16">
        <f t="shared" si="11"/>
        <v>0</v>
      </c>
    </row>
    <row r="232" spans="1:16" ht="14.25" x14ac:dyDescent="0.2">
      <c r="A232" s="11" t="s">
        <v>21</v>
      </c>
      <c r="B232" s="4">
        <v>90000</v>
      </c>
      <c r="C232" s="4">
        <v>102500</v>
      </c>
      <c r="D232" s="4">
        <v>109000</v>
      </c>
      <c r="E232" s="4">
        <v>108500</v>
      </c>
      <c r="F232" s="4">
        <v>105000</v>
      </c>
      <c r="G232" s="4">
        <v>102250</v>
      </c>
      <c r="H232" s="4">
        <v>102415</v>
      </c>
      <c r="I232" s="4">
        <v>105640</v>
      </c>
      <c r="J232" s="4">
        <v>105010</v>
      </c>
      <c r="K232" s="4">
        <v>118980</v>
      </c>
      <c r="L232" s="4">
        <v>112300</v>
      </c>
      <c r="M232" s="4">
        <v>112560</v>
      </c>
      <c r="N232" s="16">
        <f t="shared" si="11"/>
        <v>1274155</v>
      </c>
      <c r="O232" s="110"/>
      <c r="P232" s="16"/>
    </row>
    <row r="233" spans="1:16" ht="14.25" x14ac:dyDescent="0.2">
      <c r="A233" s="12" t="s">
        <v>22</v>
      </c>
      <c r="B233" s="5">
        <v>4250</v>
      </c>
      <c r="C233" s="5">
        <f>4500+3200</f>
        <v>7700</v>
      </c>
      <c r="D233" s="5">
        <v>7750</v>
      </c>
      <c r="E233" s="5">
        <v>7900</v>
      </c>
      <c r="F233" s="5">
        <v>8000</v>
      </c>
      <c r="G233" s="5">
        <v>8750</v>
      </c>
      <c r="H233" s="5">
        <v>8630</v>
      </c>
      <c r="I233" s="5">
        <v>9520</v>
      </c>
      <c r="J233" s="5">
        <v>7710</v>
      </c>
      <c r="K233" s="5">
        <v>8970</v>
      </c>
      <c r="L233" s="5">
        <v>7100</v>
      </c>
      <c r="M233" s="5">
        <v>8550</v>
      </c>
      <c r="N233" s="16">
        <f t="shared" ref="N233:N296" si="16">SUM(B233:M233)</f>
        <v>94830</v>
      </c>
      <c r="O233" s="110"/>
      <c r="P233" s="16"/>
    </row>
    <row r="234" spans="1:16" ht="14.25" x14ac:dyDescent="0.2">
      <c r="A234" s="11" t="s">
        <v>23</v>
      </c>
      <c r="B234" s="4">
        <v>72000</v>
      </c>
      <c r="C234" s="4">
        <v>85000</v>
      </c>
      <c r="D234" s="4">
        <v>90000</v>
      </c>
      <c r="E234" s="4">
        <v>115000</v>
      </c>
      <c r="F234" s="4">
        <v>82500</v>
      </c>
      <c r="G234" s="4">
        <v>87500</v>
      </c>
      <c r="H234" s="4">
        <v>95060</v>
      </c>
      <c r="I234" s="4">
        <v>86290</v>
      </c>
      <c r="J234" s="4">
        <v>83150</v>
      </c>
      <c r="K234" s="4">
        <v>93670</v>
      </c>
      <c r="L234" s="4">
        <v>87600</v>
      </c>
      <c r="M234" s="4">
        <v>77960</v>
      </c>
      <c r="N234" s="16">
        <f t="shared" si="16"/>
        <v>1055730</v>
      </c>
      <c r="O234" s="110"/>
      <c r="P234" s="16"/>
    </row>
    <row r="235" spans="1:16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6">
        <f t="shared" si="16"/>
        <v>0</v>
      </c>
      <c r="O235" s="110"/>
      <c r="P235" s="16"/>
    </row>
    <row r="236" spans="1:16" ht="14.25" x14ac:dyDescent="0.2">
      <c r="A236" s="12" t="s">
        <v>25</v>
      </c>
      <c r="B236" s="5">
        <v>2250</v>
      </c>
      <c r="C236" s="5">
        <v>2500</v>
      </c>
      <c r="D236" s="5">
        <v>2650</v>
      </c>
      <c r="E236" s="5">
        <v>3900</v>
      </c>
      <c r="F236" s="5">
        <v>7500</v>
      </c>
      <c r="G236" s="5">
        <v>4750</v>
      </c>
      <c r="H236" s="5">
        <v>5095</v>
      </c>
      <c r="I236" s="5">
        <v>3870</v>
      </c>
      <c r="J236" s="5">
        <v>3840</v>
      </c>
      <c r="K236" s="5">
        <v>7160</v>
      </c>
      <c r="L236" s="5">
        <v>6350</v>
      </c>
      <c r="M236" s="5">
        <v>4870</v>
      </c>
      <c r="N236" s="16">
        <f t="shared" si="16"/>
        <v>54735</v>
      </c>
      <c r="O236" s="110"/>
      <c r="P236" s="16"/>
    </row>
    <row r="237" spans="1:16" ht="14.25" x14ac:dyDescent="0.2">
      <c r="A237" s="11" t="s">
        <v>26</v>
      </c>
      <c r="B237" s="4">
        <v>19000</v>
      </c>
      <c r="C237" s="4">
        <v>21000</v>
      </c>
      <c r="D237" s="4">
        <v>25500</v>
      </c>
      <c r="E237" s="4">
        <v>26500</v>
      </c>
      <c r="F237" s="4">
        <v>29500</v>
      </c>
      <c r="G237" s="4">
        <v>25750</v>
      </c>
      <c r="H237" s="4">
        <v>26815</v>
      </c>
      <c r="I237" s="4">
        <v>29870</v>
      </c>
      <c r="J237" s="4">
        <v>27060</v>
      </c>
      <c r="K237" s="4">
        <v>32950</v>
      </c>
      <c r="L237" s="4">
        <v>32500</v>
      </c>
      <c r="M237" s="4">
        <v>26750</v>
      </c>
      <c r="N237" s="16">
        <f t="shared" si="16"/>
        <v>323195</v>
      </c>
      <c r="O237" s="110"/>
      <c r="P237" s="16"/>
    </row>
    <row r="238" spans="1:16" ht="14.25" x14ac:dyDescent="0.2">
      <c r="A238" s="12" t="s">
        <v>60</v>
      </c>
      <c r="B238" s="5">
        <v>3500</v>
      </c>
      <c r="C238" s="5">
        <v>6500</v>
      </c>
      <c r="D238" s="5">
        <v>5600</v>
      </c>
      <c r="E238" s="5">
        <v>6200</v>
      </c>
      <c r="F238" s="5">
        <v>6500</v>
      </c>
      <c r="G238" s="5">
        <v>6000</v>
      </c>
      <c r="H238" s="5">
        <v>6820</v>
      </c>
      <c r="I238" s="5">
        <v>5870</v>
      </c>
      <c r="J238" s="5">
        <v>5530</v>
      </c>
      <c r="K238" s="5">
        <v>6350</v>
      </c>
      <c r="L238" s="5">
        <v>5300</v>
      </c>
      <c r="M238" s="5">
        <v>6010</v>
      </c>
      <c r="N238" s="16">
        <f t="shared" si="16"/>
        <v>70180</v>
      </c>
      <c r="O238" s="110"/>
      <c r="P238" s="16"/>
    </row>
    <row r="239" spans="1:16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6">
        <f t="shared" si="16"/>
        <v>0</v>
      </c>
      <c r="O239" s="110"/>
      <c r="P239" s="16"/>
    </row>
    <row r="240" spans="1:16" ht="14.25" x14ac:dyDescent="0.2">
      <c r="A240" s="11" t="s">
        <v>13</v>
      </c>
      <c r="B240" s="8">
        <f t="shared" ref="B240:M240" si="17">SUM(B232:B238)</f>
        <v>191000</v>
      </c>
      <c r="C240" s="8">
        <f t="shared" si="17"/>
        <v>225200</v>
      </c>
      <c r="D240" s="8">
        <f t="shared" si="17"/>
        <v>240500</v>
      </c>
      <c r="E240" s="8">
        <f t="shared" si="17"/>
        <v>268000</v>
      </c>
      <c r="F240" s="8">
        <f t="shared" si="17"/>
        <v>239000</v>
      </c>
      <c r="G240" s="8">
        <f t="shared" si="17"/>
        <v>235000</v>
      </c>
      <c r="H240" s="8">
        <f t="shared" si="17"/>
        <v>244835</v>
      </c>
      <c r="I240" s="8">
        <f t="shared" si="17"/>
        <v>241060</v>
      </c>
      <c r="J240" s="8">
        <f t="shared" si="17"/>
        <v>232300</v>
      </c>
      <c r="K240" s="8">
        <f t="shared" si="17"/>
        <v>268080</v>
      </c>
      <c r="L240" s="8">
        <f t="shared" si="17"/>
        <v>251150</v>
      </c>
      <c r="M240" s="8">
        <f t="shared" si="17"/>
        <v>236700</v>
      </c>
      <c r="N240" s="16">
        <f t="shared" si="16"/>
        <v>2872825</v>
      </c>
      <c r="O240" s="110"/>
      <c r="P240" s="34"/>
    </row>
    <row r="241" spans="1:15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6">
        <f t="shared" si="16"/>
        <v>0</v>
      </c>
    </row>
    <row r="242" spans="1:15" x14ac:dyDescent="0.2">
      <c r="A242" s="6" t="s">
        <v>104</v>
      </c>
      <c r="L242" s="1">
        <f>+L240/K240</f>
        <v>0.93684720978812297</v>
      </c>
      <c r="N242" s="16">
        <f t="shared" si="16"/>
        <v>0.93684720978812297</v>
      </c>
    </row>
    <row r="243" spans="1:15" ht="13.5" thickBot="1" x14ac:dyDescent="0.25">
      <c r="N243" s="16">
        <f t="shared" si="16"/>
        <v>0</v>
      </c>
    </row>
    <row r="244" spans="1:15" ht="15" x14ac:dyDescent="0.2">
      <c r="A244" s="7"/>
      <c r="B244" s="120" t="s">
        <v>131</v>
      </c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1"/>
      <c r="N244" s="16">
        <f t="shared" si="16"/>
        <v>0</v>
      </c>
    </row>
    <row r="245" spans="1:15" ht="15" x14ac:dyDescent="0.2">
      <c r="A245" s="9" t="s">
        <v>0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9"/>
      <c r="N245" s="16">
        <f t="shared" si="16"/>
        <v>0</v>
      </c>
    </row>
    <row r="246" spans="1:15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  <c r="N246" s="16">
        <f t="shared" si="16"/>
        <v>0</v>
      </c>
    </row>
    <row r="247" spans="1:15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4"/>
      <c r="N247" s="16">
        <f t="shared" si="16"/>
        <v>0</v>
      </c>
    </row>
    <row r="248" spans="1:15" ht="14.25" x14ac:dyDescent="0.2">
      <c r="A248" s="11" t="s">
        <v>21</v>
      </c>
      <c r="B248" s="4">
        <v>123450</v>
      </c>
      <c r="C248" s="4">
        <v>101651</v>
      </c>
      <c r="D248" s="4">
        <v>87750</v>
      </c>
      <c r="E248" s="4">
        <v>53761</v>
      </c>
      <c r="F248" s="4">
        <v>74660</v>
      </c>
      <c r="G248" s="4">
        <v>107040</v>
      </c>
      <c r="H248" s="4">
        <v>109440</v>
      </c>
      <c r="I248" s="4">
        <v>137784</v>
      </c>
      <c r="J248" s="4">
        <v>153016</v>
      </c>
      <c r="K248" s="4">
        <v>130605</v>
      </c>
      <c r="L248" s="4">
        <v>130653.90840323549</v>
      </c>
      <c r="M248" s="83">
        <v>100124</v>
      </c>
      <c r="N248" s="16">
        <f t="shared" si="16"/>
        <v>1309934.9084032355</v>
      </c>
      <c r="O248" s="110"/>
    </row>
    <row r="249" spans="1:15" ht="14.25" x14ac:dyDescent="0.2">
      <c r="A249" s="12" t="s">
        <v>22</v>
      </c>
      <c r="B249" s="5">
        <v>10350</v>
      </c>
      <c r="C249" s="5">
        <v>9235</v>
      </c>
      <c r="D249" s="5">
        <v>6995</v>
      </c>
      <c r="E249" s="5">
        <v>5480</v>
      </c>
      <c r="F249" s="5">
        <v>3835</v>
      </c>
      <c r="G249" s="5">
        <v>7680</v>
      </c>
      <c r="H249" s="5">
        <v>9480</v>
      </c>
      <c r="I249" s="5">
        <v>10229</v>
      </c>
      <c r="J249" s="5">
        <v>13575</v>
      </c>
      <c r="K249" s="5">
        <v>11480</v>
      </c>
      <c r="L249" s="5">
        <v>13348.296633763604</v>
      </c>
      <c r="M249" s="84">
        <v>7085</v>
      </c>
      <c r="N249" s="16">
        <f t="shared" si="16"/>
        <v>108772.2966337636</v>
      </c>
      <c r="O249" s="110"/>
    </row>
    <row r="250" spans="1:15" ht="14.25" x14ac:dyDescent="0.2">
      <c r="A250" s="11" t="s">
        <v>23</v>
      </c>
      <c r="B250" s="4">
        <v>89590</v>
      </c>
      <c r="C250" s="4">
        <v>75435</v>
      </c>
      <c r="D250" s="4">
        <v>60628</v>
      </c>
      <c r="E250" s="4">
        <v>50280</v>
      </c>
      <c r="F250" s="4">
        <v>73616</v>
      </c>
      <c r="G250" s="4">
        <v>90971</v>
      </c>
      <c r="H250" s="4">
        <v>93989</v>
      </c>
      <c r="I250" s="4">
        <v>114498.54757290255</v>
      </c>
      <c r="J250" s="4">
        <v>114964</v>
      </c>
      <c r="K250" s="4">
        <v>98902</v>
      </c>
      <c r="L250" s="4">
        <v>92634.592148715659</v>
      </c>
      <c r="M250" s="83">
        <v>92214</v>
      </c>
      <c r="N250" s="16">
        <f t="shared" si="16"/>
        <v>1047722.1397216182</v>
      </c>
      <c r="O250" s="110"/>
    </row>
    <row r="251" spans="1:15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84"/>
      <c r="N251" s="16">
        <f t="shared" si="16"/>
        <v>0</v>
      </c>
      <c r="O251" s="110"/>
    </row>
    <row r="252" spans="1:15" ht="14.25" x14ac:dyDescent="0.2">
      <c r="A252" s="12" t="s">
        <v>25</v>
      </c>
      <c r="B252" s="5">
        <v>13030</v>
      </c>
      <c r="C252" s="5">
        <v>10164</v>
      </c>
      <c r="D252" s="5">
        <v>3112</v>
      </c>
      <c r="E252" s="5">
        <v>1451</v>
      </c>
      <c r="F252" s="5">
        <v>2422</v>
      </c>
      <c r="G252" s="5">
        <v>3621</v>
      </c>
      <c r="H252" s="5">
        <v>4377</v>
      </c>
      <c r="I252" s="5">
        <v>6528</v>
      </c>
      <c r="J252" s="5">
        <v>12174</v>
      </c>
      <c r="K252" s="5">
        <v>5417</v>
      </c>
      <c r="L252" s="5">
        <v>7143.2432675044884</v>
      </c>
      <c r="M252" s="84">
        <v>7850</v>
      </c>
      <c r="N252" s="16">
        <f t="shared" si="16"/>
        <v>77289.243267504484</v>
      </c>
      <c r="O252" s="110"/>
    </row>
    <row r="253" spans="1:15" ht="14.25" x14ac:dyDescent="0.2">
      <c r="A253" s="11" t="s">
        <v>26</v>
      </c>
      <c r="B253" s="4">
        <v>28670</v>
      </c>
      <c r="C253" s="4">
        <v>29883</v>
      </c>
      <c r="D253" s="4">
        <v>23007</v>
      </c>
      <c r="E253" s="4">
        <v>15474</v>
      </c>
      <c r="F253" s="4">
        <v>17313</v>
      </c>
      <c r="G253" s="4">
        <v>28839</v>
      </c>
      <c r="H253" s="4">
        <v>26283</v>
      </c>
      <c r="I253" s="4">
        <v>37437</v>
      </c>
      <c r="J253" s="4">
        <v>48815</v>
      </c>
      <c r="K253" s="4">
        <v>40371</v>
      </c>
      <c r="L253" s="4">
        <v>45351.589120644698</v>
      </c>
      <c r="M253" s="83">
        <v>26976</v>
      </c>
      <c r="N253" s="16">
        <f t="shared" si="16"/>
        <v>368419.58912064473</v>
      </c>
      <c r="O253" s="110"/>
    </row>
    <row r="254" spans="1:15" ht="14.25" x14ac:dyDescent="0.2">
      <c r="A254" s="12" t="s">
        <v>60</v>
      </c>
      <c r="B254" s="5">
        <v>19360</v>
      </c>
      <c r="C254" s="5">
        <v>19291</v>
      </c>
      <c r="D254" s="5">
        <v>5603</v>
      </c>
      <c r="E254" s="5">
        <v>1900</v>
      </c>
      <c r="F254" s="5">
        <v>1987</v>
      </c>
      <c r="G254" s="5">
        <v>4947</v>
      </c>
      <c r="H254" s="5">
        <v>6627</v>
      </c>
      <c r="I254" s="5">
        <v>7760</v>
      </c>
      <c r="J254" s="5">
        <v>16028</v>
      </c>
      <c r="K254" s="5">
        <v>5643</v>
      </c>
      <c r="L254" s="5">
        <v>5807.8755890669181</v>
      </c>
      <c r="M254" s="84">
        <v>13209</v>
      </c>
      <c r="N254" s="16">
        <f t="shared" si="16"/>
        <v>108162.87558906691</v>
      </c>
      <c r="O254" s="110"/>
    </row>
    <row r="255" spans="1:15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84"/>
      <c r="N255" s="16">
        <f t="shared" si="16"/>
        <v>0</v>
      </c>
      <c r="O255" s="110"/>
    </row>
    <row r="256" spans="1:15" ht="14.25" x14ac:dyDescent="0.2">
      <c r="A256" s="11" t="s">
        <v>13</v>
      </c>
      <c r="B256" s="8">
        <f>SUM(B248:B254)</f>
        <v>284450</v>
      </c>
      <c r="C256" s="8">
        <f t="shared" ref="C256:M256" si="18">SUM(C248:C254)</f>
        <v>245659</v>
      </c>
      <c r="D256" s="8">
        <f t="shared" si="18"/>
        <v>187095</v>
      </c>
      <c r="E256" s="8">
        <f t="shared" si="18"/>
        <v>128346</v>
      </c>
      <c r="F256" s="8">
        <f t="shared" si="18"/>
        <v>173833</v>
      </c>
      <c r="G256" s="8">
        <f t="shared" si="18"/>
        <v>243098</v>
      </c>
      <c r="H256" s="8">
        <f t="shared" si="18"/>
        <v>250196</v>
      </c>
      <c r="I256" s="8">
        <f t="shared" si="18"/>
        <v>314236.54757290252</v>
      </c>
      <c r="J256" s="8">
        <f t="shared" si="18"/>
        <v>358572</v>
      </c>
      <c r="K256" s="8">
        <f t="shared" si="18"/>
        <v>292418</v>
      </c>
      <c r="L256" s="8">
        <f t="shared" si="18"/>
        <v>294939.50516293087</v>
      </c>
      <c r="M256" s="85">
        <f t="shared" si="18"/>
        <v>247458</v>
      </c>
      <c r="N256" s="16">
        <f t="shared" si="16"/>
        <v>3020301.0527358335</v>
      </c>
      <c r="O256" s="110"/>
    </row>
    <row r="257" spans="1:15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86"/>
      <c r="N257" s="16">
        <f t="shared" si="16"/>
        <v>0</v>
      </c>
    </row>
    <row r="258" spans="1:15" x14ac:dyDescent="0.2">
      <c r="A258" s="6" t="s">
        <v>104</v>
      </c>
      <c r="L258" s="1">
        <f>+L256/K256</f>
        <v>1.0086229478449715</v>
      </c>
      <c r="N258" s="16">
        <f t="shared" si="16"/>
        <v>1.0086229478449715</v>
      </c>
    </row>
    <row r="259" spans="1:15" ht="13.5" thickBot="1" x14ac:dyDescent="0.25">
      <c r="N259" s="16">
        <f t="shared" si="16"/>
        <v>0</v>
      </c>
    </row>
    <row r="260" spans="1:15" ht="15" x14ac:dyDescent="0.2">
      <c r="A260" s="7"/>
      <c r="B260" s="120" t="s">
        <v>137</v>
      </c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1"/>
      <c r="N260" s="16">
        <f t="shared" si="16"/>
        <v>0</v>
      </c>
    </row>
    <row r="261" spans="1:15" ht="15" x14ac:dyDescent="0.2">
      <c r="A261" s="9" t="s">
        <v>0</v>
      </c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9"/>
      <c r="N261" s="16">
        <f t="shared" si="16"/>
        <v>0</v>
      </c>
    </row>
    <row r="262" spans="1:15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  <c r="N262" s="16">
        <f t="shared" si="16"/>
        <v>0</v>
      </c>
    </row>
    <row r="263" spans="1:15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4"/>
      <c r="N263" s="16">
        <f t="shared" si="16"/>
        <v>0</v>
      </c>
    </row>
    <row r="264" spans="1:15" ht="14.25" x14ac:dyDescent="0.2">
      <c r="A264" s="11" t="s">
        <v>21</v>
      </c>
      <c r="B264" s="4">
        <v>108506</v>
      </c>
      <c r="C264" s="4">
        <v>121000</v>
      </c>
      <c r="D264" s="4">
        <v>123065</v>
      </c>
      <c r="E264" s="4">
        <v>110576</v>
      </c>
      <c r="F264" s="4">
        <v>118742</v>
      </c>
      <c r="G264" s="4">
        <v>122162</v>
      </c>
      <c r="H264" s="4">
        <v>135571</v>
      </c>
      <c r="I264" s="4">
        <v>142807.74871885491</v>
      </c>
      <c r="J264" s="4">
        <v>105264</v>
      </c>
      <c r="K264" s="4">
        <v>108197</v>
      </c>
      <c r="L264" s="4">
        <v>131144</v>
      </c>
      <c r="M264" s="83">
        <v>122477</v>
      </c>
      <c r="N264" s="16">
        <f t="shared" si="16"/>
        <v>1449511.748718855</v>
      </c>
      <c r="O264" s="110"/>
    </row>
    <row r="265" spans="1:15" ht="14.25" x14ac:dyDescent="0.2">
      <c r="A265" s="12" t="s">
        <v>22</v>
      </c>
      <c r="B265" s="5">
        <v>8659</v>
      </c>
      <c r="C265" s="5">
        <v>7268</v>
      </c>
      <c r="D265" s="5">
        <v>11998</v>
      </c>
      <c r="E265" s="5">
        <v>11341</v>
      </c>
      <c r="F265" s="5">
        <v>23052</v>
      </c>
      <c r="G265" s="5">
        <v>18787</v>
      </c>
      <c r="H265" s="5">
        <v>16557</v>
      </c>
      <c r="I265" s="5">
        <v>15306.936669272871</v>
      </c>
      <c r="J265" s="5">
        <v>22838</v>
      </c>
      <c r="K265" s="5">
        <v>15176</v>
      </c>
      <c r="L265" s="5">
        <v>14252.772459325632</v>
      </c>
      <c r="M265" s="84">
        <v>17364</v>
      </c>
      <c r="N265" s="16">
        <f t="shared" si="16"/>
        <v>182599.70912859851</v>
      </c>
      <c r="O265" s="110"/>
    </row>
    <row r="266" spans="1:15" ht="14.25" x14ac:dyDescent="0.2">
      <c r="A266" s="11" t="s">
        <v>23</v>
      </c>
      <c r="B266" s="4">
        <v>93952</v>
      </c>
      <c r="C266" s="4">
        <v>81848</v>
      </c>
      <c r="D266" s="4">
        <v>88951</v>
      </c>
      <c r="E266" s="4">
        <v>85851</v>
      </c>
      <c r="F266" s="4">
        <v>95823</v>
      </c>
      <c r="G266" s="4">
        <v>97217</v>
      </c>
      <c r="H266" s="4">
        <v>100053</v>
      </c>
      <c r="I266" s="4">
        <v>100947.35221431396</v>
      </c>
      <c r="J266" s="4">
        <v>95616</v>
      </c>
      <c r="K266" s="4">
        <v>98694</v>
      </c>
      <c r="L266" s="4">
        <v>95751.996034060416</v>
      </c>
      <c r="M266" s="83">
        <v>89442</v>
      </c>
      <c r="N266" s="16">
        <f t="shared" si="16"/>
        <v>1124146.3482483742</v>
      </c>
      <c r="O266" s="110"/>
    </row>
    <row r="267" spans="1:15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84"/>
      <c r="N267" s="16">
        <f t="shared" si="16"/>
        <v>0</v>
      </c>
      <c r="O267" s="110"/>
    </row>
    <row r="268" spans="1:15" ht="14.25" x14ac:dyDescent="0.2">
      <c r="A268" s="12" t="s">
        <v>25</v>
      </c>
      <c r="B268" s="5">
        <v>4128</v>
      </c>
      <c r="C268" s="5">
        <v>4717</v>
      </c>
      <c r="D268" s="5">
        <v>4977</v>
      </c>
      <c r="E268" s="5">
        <v>5705</v>
      </c>
      <c r="F268" s="5">
        <v>13390</v>
      </c>
      <c r="G268" s="5">
        <v>13104</v>
      </c>
      <c r="H268" s="5">
        <v>13657</v>
      </c>
      <c r="I268" s="5">
        <v>13012.099476439789</v>
      </c>
      <c r="J268" s="5">
        <v>15491</v>
      </c>
      <c r="K268" s="5">
        <v>12551</v>
      </c>
      <c r="L268" s="5">
        <v>11841.903954802259</v>
      </c>
      <c r="M268" s="84">
        <v>17082</v>
      </c>
      <c r="N268" s="16">
        <f t="shared" si="16"/>
        <v>129656.00343124205</v>
      </c>
      <c r="O268" s="110"/>
    </row>
    <row r="269" spans="1:15" ht="14.25" x14ac:dyDescent="0.2">
      <c r="A269" s="11" t="s">
        <v>26</v>
      </c>
      <c r="B269" s="4">
        <v>32393</v>
      </c>
      <c r="C269" s="4">
        <v>49213</v>
      </c>
      <c r="D269" s="4">
        <v>31059</v>
      </c>
      <c r="E269" s="4">
        <v>38079</v>
      </c>
      <c r="F269" s="4">
        <v>41890</v>
      </c>
      <c r="G269" s="4">
        <v>45757</v>
      </c>
      <c r="H269" s="4">
        <v>47877</v>
      </c>
      <c r="I269" s="4">
        <v>49931.066124302335</v>
      </c>
      <c r="J269" s="4">
        <v>36964</v>
      </c>
      <c r="K269" s="4">
        <v>38309</v>
      </c>
      <c r="L269" s="4">
        <v>44776.15055810332</v>
      </c>
      <c r="M269" s="83">
        <v>40701</v>
      </c>
      <c r="N269" s="16">
        <f t="shared" si="16"/>
        <v>496949.21668240568</v>
      </c>
      <c r="O269" s="110"/>
    </row>
    <row r="270" spans="1:15" ht="14.25" x14ac:dyDescent="0.2">
      <c r="A270" s="12" t="s">
        <v>60</v>
      </c>
      <c r="B270" s="5">
        <v>8024</v>
      </c>
      <c r="C270" s="5">
        <v>5624</v>
      </c>
      <c r="D270" s="5">
        <v>6051</v>
      </c>
      <c r="E270" s="5">
        <v>5061</v>
      </c>
      <c r="F270" s="5">
        <v>8672</v>
      </c>
      <c r="G270" s="5">
        <v>7612</v>
      </c>
      <c r="H270" s="5">
        <v>9089</v>
      </c>
      <c r="I270" s="5">
        <v>7351.5387552500961</v>
      </c>
      <c r="J270" s="5">
        <v>5932</v>
      </c>
      <c r="K270" s="5">
        <v>5068</v>
      </c>
      <c r="L270" s="5">
        <v>6159.2759755524221</v>
      </c>
      <c r="M270" s="84">
        <v>7396</v>
      </c>
      <c r="N270" s="16">
        <f t="shared" si="16"/>
        <v>82039.814730802522</v>
      </c>
      <c r="O270" s="110"/>
    </row>
    <row r="271" spans="1:15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84"/>
      <c r="N271" s="16">
        <f t="shared" si="16"/>
        <v>0</v>
      </c>
      <c r="O271" s="110"/>
    </row>
    <row r="272" spans="1:15" ht="14.25" x14ac:dyDescent="0.2">
      <c r="A272" s="11" t="s">
        <v>13</v>
      </c>
      <c r="B272" s="8">
        <f>SUM(B264:B270)</f>
        <v>255662</v>
      </c>
      <c r="C272" s="8">
        <f t="shared" ref="C272:M272" si="19">SUM(C264:C270)</f>
        <v>269670</v>
      </c>
      <c r="D272" s="8">
        <f t="shared" si="19"/>
        <v>266101</v>
      </c>
      <c r="E272" s="8">
        <f t="shared" si="19"/>
        <v>256613</v>
      </c>
      <c r="F272" s="8">
        <f t="shared" si="19"/>
        <v>301569</v>
      </c>
      <c r="G272" s="8">
        <f t="shared" si="19"/>
        <v>304639</v>
      </c>
      <c r="H272" s="8">
        <f t="shared" si="19"/>
        <v>322804</v>
      </c>
      <c r="I272" s="8">
        <f t="shared" si="19"/>
        <v>329356.74195843394</v>
      </c>
      <c r="J272" s="8">
        <f t="shared" si="19"/>
        <v>282105</v>
      </c>
      <c r="K272" s="8">
        <f t="shared" si="19"/>
        <v>277995</v>
      </c>
      <c r="L272" s="8">
        <f t="shared" si="19"/>
        <v>303926.09898184409</v>
      </c>
      <c r="M272" s="85">
        <f t="shared" si="19"/>
        <v>294462</v>
      </c>
      <c r="N272" s="16">
        <f t="shared" si="16"/>
        <v>3464902.840940278</v>
      </c>
      <c r="O272" s="110"/>
    </row>
    <row r="273" spans="1:15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86"/>
      <c r="N273" s="16">
        <f t="shared" si="16"/>
        <v>0</v>
      </c>
    </row>
    <row r="274" spans="1:15" x14ac:dyDescent="0.2">
      <c r="A274" s="6" t="s">
        <v>104</v>
      </c>
      <c r="L274" s="1">
        <f>+L272/K272</f>
        <v>1.0932790121471396</v>
      </c>
      <c r="N274" s="16">
        <f t="shared" si="16"/>
        <v>1.0932790121471396</v>
      </c>
    </row>
    <row r="275" spans="1:15" ht="13.5" thickBot="1" x14ac:dyDescent="0.25">
      <c r="N275" s="16">
        <f t="shared" si="16"/>
        <v>0</v>
      </c>
    </row>
    <row r="276" spans="1:15" ht="15" x14ac:dyDescent="0.2">
      <c r="A276" s="7"/>
      <c r="B276" s="120" t="s">
        <v>143</v>
      </c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1"/>
      <c r="N276" s="16">
        <f t="shared" si="16"/>
        <v>0</v>
      </c>
    </row>
    <row r="277" spans="1:15" ht="15" x14ac:dyDescent="0.2">
      <c r="A277" s="9" t="s">
        <v>0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9"/>
      <c r="N277" s="16">
        <f t="shared" si="16"/>
        <v>0</v>
      </c>
    </row>
    <row r="278" spans="1:15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  <c r="N278" s="16">
        <f t="shared" si="16"/>
        <v>0</v>
      </c>
    </row>
    <row r="279" spans="1:15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4"/>
      <c r="N279" s="16">
        <f t="shared" si="16"/>
        <v>0</v>
      </c>
    </row>
    <row r="280" spans="1:15" ht="14.25" x14ac:dyDescent="0.2">
      <c r="A280" s="11" t="s">
        <v>21</v>
      </c>
      <c r="B280" s="4">
        <v>124690</v>
      </c>
      <c r="C280" s="4">
        <v>109361</v>
      </c>
      <c r="D280" s="4">
        <v>117735</v>
      </c>
      <c r="E280" s="4">
        <v>109308</v>
      </c>
      <c r="F280" s="4">
        <v>131804</v>
      </c>
      <c r="G280" s="4">
        <v>116485</v>
      </c>
      <c r="H280" s="4">
        <v>147684.60056428044</v>
      </c>
      <c r="I280" s="4">
        <v>145644</v>
      </c>
      <c r="J280" s="4">
        <v>142457</v>
      </c>
      <c r="K280" s="4">
        <v>105645</v>
      </c>
      <c r="L280" s="4">
        <v>129546</v>
      </c>
      <c r="M280" s="83">
        <v>120172</v>
      </c>
      <c r="N280" s="16">
        <f t="shared" si="16"/>
        <v>1500531.6005642805</v>
      </c>
      <c r="O280" s="110"/>
    </row>
    <row r="281" spans="1:15" ht="14.25" x14ac:dyDescent="0.2">
      <c r="A281" s="12" t="s">
        <v>22</v>
      </c>
      <c r="B281" s="5">
        <v>16973</v>
      </c>
      <c r="C281" s="5">
        <v>13155</v>
      </c>
      <c r="D281" s="5">
        <v>23279</v>
      </c>
      <c r="E281" s="5">
        <v>23788</v>
      </c>
      <c r="F281" s="5">
        <v>18383</v>
      </c>
      <c r="G281" s="5">
        <v>24263</v>
      </c>
      <c r="H281" s="5">
        <v>27873</v>
      </c>
      <c r="I281" s="5">
        <v>22777</v>
      </c>
      <c r="J281" s="5">
        <v>40727</v>
      </c>
      <c r="K281" s="5">
        <v>37985</v>
      </c>
      <c r="L281" s="5">
        <v>36703</v>
      </c>
      <c r="M281" s="84">
        <v>16820</v>
      </c>
      <c r="N281" s="16">
        <f t="shared" si="16"/>
        <v>302726</v>
      </c>
      <c r="O281" s="110"/>
    </row>
    <row r="282" spans="1:15" ht="14.25" x14ac:dyDescent="0.2">
      <c r="A282" s="11" t="s">
        <v>23</v>
      </c>
      <c r="B282" s="4">
        <v>97102</v>
      </c>
      <c r="C282" s="4">
        <v>84958</v>
      </c>
      <c r="D282" s="4">
        <v>102230</v>
      </c>
      <c r="E282" s="4">
        <v>97100</v>
      </c>
      <c r="F282" s="4">
        <v>99088</v>
      </c>
      <c r="G282" s="4">
        <v>109440</v>
      </c>
      <c r="H282" s="4">
        <v>103032</v>
      </c>
      <c r="I282" s="4">
        <v>114197</v>
      </c>
      <c r="J282" s="4">
        <v>103493</v>
      </c>
      <c r="K282" s="4">
        <v>109748</v>
      </c>
      <c r="L282" s="4">
        <v>100490</v>
      </c>
      <c r="M282" s="83">
        <v>100553</v>
      </c>
      <c r="N282" s="16">
        <f t="shared" si="16"/>
        <v>1221431</v>
      </c>
      <c r="O282" s="110"/>
    </row>
    <row r="283" spans="1:15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84"/>
      <c r="N283" s="16">
        <f t="shared" si="16"/>
        <v>0</v>
      </c>
      <c r="O283" s="110"/>
    </row>
    <row r="284" spans="1:15" ht="14.25" x14ac:dyDescent="0.2">
      <c r="A284" s="12" t="s">
        <v>25</v>
      </c>
      <c r="B284" s="5">
        <v>16717</v>
      </c>
      <c r="C284" s="5">
        <v>12182</v>
      </c>
      <c r="D284" s="5">
        <v>16320</v>
      </c>
      <c r="E284" s="5">
        <v>12691</v>
      </c>
      <c r="F284" s="5">
        <v>16038</v>
      </c>
      <c r="G284" s="5">
        <v>18574</v>
      </c>
      <c r="H284" s="5">
        <v>16464</v>
      </c>
      <c r="I284" s="5">
        <v>19167</v>
      </c>
      <c r="J284" s="5">
        <v>17826</v>
      </c>
      <c r="K284" s="5">
        <v>14308</v>
      </c>
      <c r="L284" s="5">
        <v>14444</v>
      </c>
      <c r="M284" s="84">
        <v>25186</v>
      </c>
      <c r="N284" s="16">
        <f t="shared" si="16"/>
        <v>199917</v>
      </c>
      <c r="O284" s="110"/>
    </row>
    <row r="285" spans="1:15" ht="14.25" x14ac:dyDescent="0.2">
      <c r="A285" s="11" t="s">
        <v>26</v>
      </c>
      <c r="B285" s="4">
        <v>41590</v>
      </c>
      <c r="C285" s="4">
        <v>42732</v>
      </c>
      <c r="D285" s="4">
        <v>51849</v>
      </c>
      <c r="E285" s="4">
        <v>45156</v>
      </c>
      <c r="F285" s="4">
        <v>54769</v>
      </c>
      <c r="G285" s="4">
        <v>71317</v>
      </c>
      <c r="H285" s="4">
        <v>55051</v>
      </c>
      <c r="I285" s="4">
        <v>59969</v>
      </c>
      <c r="J285" s="4">
        <v>69636</v>
      </c>
      <c r="K285" s="4">
        <v>48395</v>
      </c>
      <c r="L285" s="4">
        <v>65594</v>
      </c>
      <c r="M285" s="83">
        <v>38955</v>
      </c>
      <c r="N285" s="16">
        <f t="shared" si="16"/>
        <v>645013</v>
      </c>
      <c r="O285" s="110"/>
    </row>
    <row r="286" spans="1:15" ht="14.25" x14ac:dyDescent="0.2">
      <c r="A286" s="12" t="s">
        <v>60</v>
      </c>
      <c r="B286" s="5">
        <v>8318</v>
      </c>
      <c r="C286" s="5">
        <v>2599</v>
      </c>
      <c r="D286" s="5">
        <v>4550</v>
      </c>
      <c r="E286" s="5">
        <v>4154</v>
      </c>
      <c r="F286" s="5">
        <v>4643</v>
      </c>
      <c r="G286" s="5">
        <v>7643</v>
      </c>
      <c r="H286" s="5">
        <v>6895</v>
      </c>
      <c r="I286" s="5">
        <v>5041</v>
      </c>
      <c r="J286" s="5">
        <v>5354</v>
      </c>
      <c r="K286" s="5">
        <v>4116</v>
      </c>
      <c r="L286" s="5">
        <v>4060</v>
      </c>
      <c r="M286" s="84">
        <v>6472</v>
      </c>
      <c r="N286" s="16">
        <f t="shared" si="16"/>
        <v>63845</v>
      </c>
      <c r="O286" s="110"/>
    </row>
    <row r="287" spans="1:15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84"/>
      <c r="N287" s="16">
        <f t="shared" si="16"/>
        <v>0</v>
      </c>
      <c r="O287" s="110"/>
    </row>
    <row r="288" spans="1:15" ht="14.25" x14ac:dyDescent="0.2">
      <c r="A288" s="11" t="s">
        <v>13</v>
      </c>
      <c r="B288" s="8">
        <f>SUM(B280:B286)</f>
        <v>305390</v>
      </c>
      <c r="C288" s="8">
        <f t="shared" ref="C288:M288" si="20">SUM(C280:C286)</f>
        <v>264987</v>
      </c>
      <c r="D288" s="8">
        <f t="shared" si="20"/>
        <v>315963</v>
      </c>
      <c r="E288" s="8">
        <f t="shared" si="20"/>
        <v>292197</v>
      </c>
      <c r="F288" s="8">
        <f t="shared" si="20"/>
        <v>324725</v>
      </c>
      <c r="G288" s="8">
        <f t="shared" si="20"/>
        <v>347722</v>
      </c>
      <c r="H288" s="8">
        <f t="shared" si="20"/>
        <v>356999.60056428041</v>
      </c>
      <c r="I288" s="8">
        <f t="shared" si="20"/>
        <v>366795</v>
      </c>
      <c r="J288" s="8">
        <f t="shared" si="20"/>
        <v>379493</v>
      </c>
      <c r="K288" s="8">
        <f t="shared" si="20"/>
        <v>320197</v>
      </c>
      <c r="L288" s="8">
        <f t="shared" si="20"/>
        <v>350837</v>
      </c>
      <c r="M288" s="85">
        <f t="shared" si="20"/>
        <v>308158</v>
      </c>
      <c r="N288" s="16">
        <f t="shared" si="16"/>
        <v>3933463.6005642805</v>
      </c>
      <c r="O288" s="110"/>
    </row>
    <row r="289" spans="1:17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86"/>
      <c r="N289" s="16">
        <f t="shared" si="16"/>
        <v>0</v>
      </c>
    </row>
    <row r="290" spans="1:17" x14ac:dyDescent="0.2">
      <c r="A290" s="6" t="s">
        <v>104</v>
      </c>
      <c r="L290" s="1">
        <f>+L288/K288</f>
        <v>1.0956910901726125</v>
      </c>
      <c r="N290" s="16">
        <f t="shared" si="16"/>
        <v>1.0956910901726125</v>
      </c>
    </row>
    <row r="291" spans="1:17" ht="13.5" thickBot="1" x14ac:dyDescent="0.25">
      <c r="N291" s="16">
        <f t="shared" si="16"/>
        <v>0</v>
      </c>
    </row>
    <row r="292" spans="1:17" ht="15" x14ac:dyDescent="0.2">
      <c r="A292" s="7"/>
      <c r="B292" s="120" t="s">
        <v>150</v>
      </c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1"/>
      <c r="N292" s="16">
        <f t="shared" si="16"/>
        <v>0</v>
      </c>
    </row>
    <row r="293" spans="1:17" ht="15" x14ac:dyDescent="0.2">
      <c r="A293" s="9" t="s">
        <v>0</v>
      </c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9"/>
      <c r="N293" s="16">
        <f t="shared" si="16"/>
        <v>0</v>
      </c>
    </row>
    <row r="294" spans="1:17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  <c r="N294" s="16">
        <f t="shared" si="16"/>
        <v>0</v>
      </c>
    </row>
    <row r="295" spans="1:17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4"/>
      <c r="N295" s="16">
        <f t="shared" si="16"/>
        <v>0</v>
      </c>
    </row>
    <row r="296" spans="1:17" ht="14.25" x14ac:dyDescent="0.2">
      <c r="A296" s="11" t="s">
        <v>21</v>
      </c>
      <c r="B296" s="4">
        <v>140474</v>
      </c>
      <c r="C296" s="4">
        <v>114833</v>
      </c>
      <c r="D296" s="4">
        <v>138445</v>
      </c>
      <c r="E296" s="4">
        <v>110640</v>
      </c>
      <c r="F296" s="4">
        <v>138323</v>
      </c>
      <c r="G296" s="4">
        <v>162750</v>
      </c>
      <c r="H296" s="4">
        <v>146130</v>
      </c>
      <c r="I296" s="4">
        <v>153889</v>
      </c>
      <c r="J296" s="4">
        <v>150731</v>
      </c>
      <c r="K296" s="4">
        <v>138761</v>
      </c>
      <c r="L296" s="4">
        <v>165057</v>
      </c>
      <c r="M296" s="83">
        <v>137445</v>
      </c>
      <c r="N296" s="16">
        <f t="shared" si="16"/>
        <v>1697478</v>
      </c>
      <c r="O296" s="110"/>
      <c r="Q296" s="16"/>
    </row>
    <row r="297" spans="1:17" ht="14.25" x14ac:dyDescent="0.2">
      <c r="A297" s="12" t="s">
        <v>22</v>
      </c>
      <c r="B297" s="5">
        <v>18250</v>
      </c>
      <c r="C297" s="5">
        <v>17782</v>
      </c>
      <c r="D297" s="5">
        <v>34864</v>
      </c>
      <c r="E297" s="5">
        <v>18850</v>
      </c>
      <c r="F297" s="5">
        <v>20496</v>
      </c>
      <c r="G297" s="5">
        <v>18263</v>
      </c>
      <c r="H297" s="5">
        <v>53445</v>
      </c>
      <c r="I297" s="5">
        <v>31874</v>
      </c>
      <c r="J297" s="5">
        <v>23039</v>
      </c>
      <c r="K297" s="5">
        <v>24450</v>
      </c>
      <c r="L297" s="5">
        <v>32239</v>
      </c>
      <c r="M297" s="84">
        <v>16818</v>
      </c>
      <c r="N297" s="16">
        <f t="shared" ref="N297:N321" si="21">SUM(B297:M297)</f>
        <v>310370</v>
      </c>
      <c r="O297" s="110"/>
      <c r="Q297" s="16"/>
    </row>
    <row r="298" spans="1:17" ht="14.25" x14ac:dyDescent="0.2">
      <c r="A298" s="11" t="s">
        <v>23</v>
      </c>
      <c r="B298" s="4">
        <v>111916</v>
      </c>
      <c r="C298" s="4">
        <v>95322</v>
      </c>
      <c r="D298" s="4">
        <v>117691</v>
      </c>
      <c r="E298" s="4">
        <v>102444</v>
      </c>
      <c r="F298" s="4">
        <v>110344</v>
      </c>
      <c r="G298" s="4">
        <v>98951</v>
      </c>
      <c r="H298" s="4">
        <v>112877</v>
      </c>
      <c r="I298" s="4">
        <v>119271</v>
      </c>
      <c r="J298" s="4">
        <v>105683</v>
      </c>
      <c r="K298" s="4">
        <v>99603</v>
      </c>
      <c r="L298" s="4">
        <v>99501</v>
      </c>
      <c r="M298" s="83">
        <v>96792</v>
      </c>
      <c r="N298" s="16">
        <f t="shared" si="21"/>
        <v>1270395</v>
      </c>
      <c r="O298" s="110"/>
      <c r="Q298" s="16"/>
    </row>
    <row r="299" spans="1:17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84"/>
      <c r="N299" s="16">
        <f t="shared" si="21"/>
        <v>0</v>
      </c>
      <c r="O299" s="110"/>
      <c r="Q299" s="16"/>
    </row>
    <row r="300" spans="1:17" ht="14.25" x14ac:dyDescent="0.2">
      <c r="A300" s="12" t="s">
        <v>25</v>
      </c>
      <c r="B300" s="5">
        <v>15401</v>
      </c>
      <c r="C300" s="5">
        <v>10771</v>
      </c>
      <c r="D300" s="5">
        <v>5215</v>
      </c>
      <c r="E300" s="5">
        <v>3702</v>
      </c>
      <c r="F300" s="5">
        <v>3969</v>
      </c>
      <c r="G300" s="5">
        <v>5433</v>
      </c>
      <c r="H300" s="5">
        <v>8244</v>
      </c>
      <c r="I300" s="5">
        <v>5866</v>
      </c>
      <c r="J300" s="5">
        <v>5903</v>
      </c>
      <c r="K300" s="5">
        <v>4788</v>
      </c>
      <c r="L300" s="5">
        <v>6205</v>
      </c>
      <c r="M300" s="84">
        <v>3791</v>
      </c>
      <c r="N300" s="16">
        <f t="shared" si="21"/>
        <v>79288</v>
      </c>
      <c r="O300" s="110"/>
      <c r="Q300" s="16"/>
    </row>
    <row r="301" spans="1:17" ht="14.25" x14ac:dyDescent="0.2">
      <c r="A301" s="11" t="s">
        <v>26</v>
      </c>
      <c r="B301" s="4">
        <v>55274</v>
      </c>
      <c r="C301" s="4">
        <v>50072</v>
      </c>
      <c r="D301" s="4">
        <v>60802</v>
      </c>
      <c r="E301" s="4">
        <v>48575</v>
      </c>
      <c r="F301" s="4">
        <v>62265</v>
      </c>
      <c r="G301" s="4">
        <v>75146</v>
      </c>
      <c r="H301" s="4">
        <v>81951</v>
      </c>
      <c r="I301" s="4">
        <v>72963</v>
      </c>
      <c r="J301" s="4">
        <v>73053</v>
      </c>
      <c r="K301" s="4">
        <v>59056</v>
      </c>
      <c r="L301" s="4">
        <v>87517</v>
      </c>
      <c r="M301" s="83">
        <v>52680</v>
      </c>
      <c r="N301" s="16">
        <f t="shared" si="21"/>
        <v>779354</v>
      </c>
      <c r="O301" s="110"/>
      <c r="Q301" s="16"/>
    </row>
    <row r="302" spans="1:17" ht="14.25" x14ac:dyDescent="0.2">
      <c r="A302" s="12" t="s">
        <v>60</v>
      </c>
      <c r="B302" s="5">
        <v>3777</v>
      </c>
      <c r="C302" s="5">
        <v>3664</v>
      </c>
      <c r="D302" s="5">
        <v>4842</v>
      </c>
      <c r="E302" s="5">
        <v>3965</v>
      </c>
      <c r="F302" s="5">
        <v>3882</v>
      </c>
      <c r="G302" s="5">
        <v>5275</v>
      </c>
      <c r="H302" s="5">
        <v>3175</v>
      </c>
      <c r="I302" s="5">
        <v>4125</v>
      </c>
      <c r="J302" s="5">
        <v>3429</v>
      </c>
      <c r="K302" s="5">
        <v>3521</v>
      </c>
      <c r="L302" s="5">
        <v>3944</v>
      </c>
      <c r="M302" s="84">
        <v>3459</v>
      </c>
      <c r="N302" s="16">
        <f t="shared" si="21"/>
        <v>47058</v>
      </c>
      <c r="O302" s="110"/>
      <c r="Q302" s="16"/>
    </row>
    <row r="303" spans="1:17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84"/>
      <c r="N303" s="16">
        <f t="shared" si="21"/>
        <v>0</v>
      </c>
      <c r="O303" s="110"/>
      <c r="Q303" s="16"/>
    </row>
    <row r="304" spans="1:17" ht="14.25" x14ac:dyDescent="0.2">
      <c r="A304" s="11" t="s">
        <v>13</v>
      </c>
      <c r="B304" s="8">
        <f>SUM(B296:B302)</f>
        <v>345092</v>
      </c>
      <c r="C304" s="8">
        <f t="shared" ref="C304:M304" si="22">SUM(C296:C302)</f>
        <v>292444</v>
      </c>
      <c r="D304" s="8">
        <f t="shared" si="22"/>
        <v>361859</v>
      </c>
      <c r="E304" s="8">
        <f t="shared" si="22"/>
        <v>288176</v>
      </c>
      <c r="F304" s="8">
        <f t="shared" si="22"/>
        <v>339279</v>
      </c>
      <c r="G304" s="8">
        <f t="shared" si="22"/>
        <v>365818</v>
      </c>
      <c r="H304" s="8">
        <f t="shared" si="22"/>
        <v>405822</v>
      </c>
      <c r="I304" s="8">
        <f t="shared" si="22"/>
        <v>387988</v>
      </c>
      <c r="J304" s="8">
        <f t="shared" si="22"/>
        <v>361838</v>
      </c>
      <c r="K304" s="8">
        <f t="shared" si="22"/>
        <v>330179</v>
      </c>
      <c r="L304" s="8">
        <f t="shared" si="22"/>
        <v>394463</v>
      </c>
      <c r="M304" s="85">
        <f t="shared" si="22"/>
        <v>310985</v>
      </c>
      <c r="N304" s="16">
        <f t="shared" si="21"/>
        <v>4183943</v>
      </c>
      <c r="O304" s="110"/>
      <c r="Q304" s="16"/>
    </row>
    <row r="305" spans="1:15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86"/>
      <c r="N305" s="16">
        <f t="shared" si="21"/>
        <v>0</v>
      </c>
      <c r="O305" s="110"/>
    </row>
    <row r="306" spans="1:15" x14ac:dyDescent="0.2">
      <c r="A306" s="6" t="s">
        <v>104</v>
      </c>
      <c r="B306" s="16"/>
      <c r="N306" s="16">
        <f t="shared" si="21"/>
        <v>0</v>
      </c>
      <c r="O306" s="110"/>
    </row>
    <row r="307" spans="1:15" ht="13.5" thickBot="1" x14ac:dyDescent="0.25">
      <c r="B307" s="16"/>
      <c r="N307" s="16">
        <f t="shared" si="21"/>
        <v>0</v>
      </c>
    </row>
    <row r="308" spans="1:15" ht="15" x14ac:dyDescent="0.2">
      <c r="A308" s="7"/>
      <c r="B308" s="120" t="s">
        <v>157</v>
      </c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1"/>
      <c r="N308" s="16">
        <f t="shared" si="21"/>
        <v>0</v>
      </c>
    </row>
    <row r="309" spans="1:15" ht="15" x14ac:dyDescent="0.2">
      <c r="A309" s="9" t="s">
        <v>0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9"/>
      <c r="N309" s="16">
        <f t="shared" si="21"/>
        <v>0</v>
      </c>
    </row>
    <row r="310" spans="1:15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  <c r="N310" s="16">
        <f t="shared" si="21"/>
        <v>0</v>
      </c>
    </row>
    <row r="311" spans="1:15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4"/>
      <c r="N311" s="16">
        <f t="shared" si="21"/>
        <v>0</v>
      </c>
    </row>
    <row r="312" spans="1:15" ht="14.25" x14ac:dyDescent="0.2">
      <c r="A312" s="11" t="s">
        <v>21</v>
      </c>
      <c r="B312" s="4">
        <v>144755</v>
      </c>
      <c r="C312" s="4">
        <v>116653.58293979813</v>
      </c>
      <c r="D312" s="4">
        <v>137484</v>
      </c>
      <c r="E312" s="4">
        <v>152486</v>
      </c>
      <c r="F312" s="4">
        <v>156083</v>
      </c>
      <c r="G312" s="4">
        <v>141877</v>
      </c>
      <c r="H312" s="4">
        <v>161590</v>
      </c>
      <c r="I312" s="4">
        <v>164775</v>
      </c>
      <c r="J312" s="4">
        <v>144361</v>
      </c>
      <c r="K312" s="4">
        <v>134204</v>
      </c>
      <c r="L312" s="4">
        <v>181177</v>
      </c>
      <c r="M312" s="83">
        <v>110674</v>
      </c>
      <c r="N312" s="16">
        <f t="shared" si="21"/>
        <v>1746119.582939798</v>
      </c>
      <c r="O312" s="112"/>
    </row>
    <row r="313" spans="1:15" ht="14.25" x14ac:dyDescent="0.2">
      <c r="A313" s="12" t="s">
        <v>22</v>
      </c>
      <c r="B313" s="5">
        <v>27411</v>
      </c>
      <c r="C313" s="5">
        <v>11545</v>
      </c>
      <c r="D313" s="5">
        <v>17991</v>
      </c>
      <c r="E313" s="5">
        <v>19370</v>
      </c>
      <c r="F313" s="5">
        <v>19528</v>
      </c>
      <c r="G313" s="5">
        <v>21367</v>
      </c>
      <c r="H313" s="5">
        <v>16249</v>
      </c>
      <c r="I313" s="5">
        <v>28108</v>
      </c>
      <c r="J313" s="5">
        <v>22903</v>
      </c>
      <c r="K313" s="5">
        <v>19743</v>
      </c>
      <c r="L313" s="5">
        <v>17379</v>
      </c>
      <c r="M313" s="84">
        <v>11296</v>
      </c>
      <c r="N313" s="16">
        <f t="shared" si="21"/>
        <v>232890</v>
      </c>
      <c r="O313" s="112"/>
    </row>
    <row r="314" spans="1:15" ht="14.25" x14ac:dyDescent="0.2">
      <c r="A314" s="11" t="s">
        <v>23</v>
      </c>
      <c r="B314" s="4">
        <v>114845</v>
      </c>
      <c r="C314" s="4">
        <v>78758</v>
      </c>
      <c r="D314" s="4">
        <v>111807</v>
      </c>
      <c r="E314" s="4">
        <v>116340</v>
      </c>
      <c r="F314" s="4">
        <v>119133</v>
      </c>
      <c r="G314" s="4">
        <v>105428</v>
      </c>
      <c r="H314" s="4">
        <v>117951</v>
      </c>
      <c r="I314" s="4">
        <v>114274</v>
      </c>
      <c r="J314" s="4">
        <v>115945</v>
      </c>
      <c r="K314" s="4">
        <v>124144</v>
      </c>
      <c r="L314" s="4">
        <v>107162</v>
      </c>
      <c r="M314" s="83">
        <v>102017</v>
      </c>
      <c r="N314" s="16">
        <f t="shared" si="21"/>
        <v>1327804</v>
      </c>
      <c r="O314" s="112"/>
    </row>
    <row r="315" spans="1:15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84"/>
      <c r="N315" s="16">
        <f t="shared" si="21"/>
        <v>0</v>
      </c>
      <c r="O315" s="112"/>
    </row>
    <row r="316" spans="1:15" ht="14.25" x14ac:dyDescent="0.2">
      <c r="A316" s="12" t="s">
        <v>25</v>
      </c>
      <c r="B316" s="5">
        <v>7136</v>
      </c>
      <c r="C316" s="5">
        <v>2762</v>
      </c>
      <c r="D316" s="5">
        <v>4805</v>
      </c>
      <c r="E316" s="5">
        <v>6907</v>
      </c>
      <c r="F316" s="5">
        <v>8906</v>
      </c>
      <c r="G316" s="5">
        <v>11506</v>
      </c>
      <c r="H316" s="5">
        <v>12654</v>
      </c>
      <c r="I316" s="5">
        <v>24685</v>
      </c>
      <c r="J316" s="5">
        <v>17671</v>
      </c>
      <c r="K316" s="5">
        <v>10090</v>
      </c>
      <c r="L316" s="5">
        <v>8126</v>
      </c>
      <c r="M316" s="84">
        <v>17729</v>
      </c>
      <c r="N316" s="16">
        <f t="shared" si="21"/>
        <v>132977</v>
      </c>
      <c r="O316" s="112"/>
    </row>
    <row r="317" spans="1:15" ht="14.25" x14ac:dyDescent="0.2">
      <c r="A317" s="11" t="s">
        <v>26</v>
      </c>
      <c r="B317" s="4">
        <v>71227</v>
      </c>
      <c r="C317" s="4">
        <v>55253</v>
      </c>
      <c r="D317" s="4">
        <v>62879</v>
      </c>
      <c r="E317" s="4">
        <v>77033</v>
      </c>
      <c r="F317" s="4">
        <v>73381</v>
      </c>
      <c r="G317" s="4">
        <v>79556</v>
      </c>
      <c r="H317" s="4">
        <v>83857</v>
      </c>
      <c r="I317" s="4">
        <v>145064</v>
      </c>
      <c r="J317" s="4">
        <v>85991</v>
      </c>
      <c r="K317" s="4">
        <v>83130</v>
      </c>
      <c r="L317" s="4">
        <v>107551</v>
      </c>
      <c r="M317" s="83">
        <v>67805</v>
      </c>
      <c r="N317" s="16">
        <f t="shared" si="21"/>
        <v>992727</v>
      </c>
      <c r="O317" s="112"/>
    </row>
    <row r="318" spans="1:15" ht="14.25" x14ac:dyDescent="0.2">
      <c r="A318" s="12" t="s">
        <v>60</v>
      </c>
      <c r="B318" s="5">
        <v>4053</v>
      </c>
      <c r="C318" s="5">
        <v>3290</v>
      </c>
      <c r="D318" s="5">
        <v>3296</v>
      </c>
      <c r="E318" s="5">
        <v>3673</v>
      </c>
      <c r="F318" s="5">
        <v>5574</v>
      </c>
      <c r="G318" s="5">
        <v>6318</v>
      </c>
      <c r="H318" s="5">
        <v>4442</v>
      </c>
      <c r="I318" s="5">
        <v>4517</v>
      </c>
      <c r="J318" s="5">
        <v>4466</v>
      </c>
      <c r="K318" s="5">
        <v>4871</v>
      </c>
      <c r="L318" s="5">
        <v>3923</v>
      </c>
      <c r="M318" s="84">
        <v>4377</v>
      </c>
      <c r="N318" s="16">
        <f t="shared" si="21"/>
        <v>52800</v>
      </c>
      <c r="O318" s="112"/>
    </row>
    <row r="319" spans="1:15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84"/>
      <c r="N319" s="16">
        <f t="shared" si="21"/>
        <v>0</v>
      </c>
      <c r="O319" s="112"/>
    </row>
    <row r="320" spans="1:15" ht="14.25" x14ac:dyDescent="0.2">
      <c r="A320" s="11" t="s">
        <v>13</v>
      </c>
      <c r="B320" s="8">
        <f>SUM(B312:B318)</f>
        <v>369427</v>
      </c>
      <c r="C320" s="8">
        <f t="shared" ref="C320:M320" si="23">SUM(C312:C318)</f>
        <v>268261.58293979813</v>
      </c>
      <c r="D320" s="8">
        <f t="shared" si="23"/>
        <v>338262</v>
      </c>
      <c r="E320" s="8">
        <f t="shared" si="23"/>
        <v>375809</v>
      </c>
      <c r="F320" s="8">
        <f t="shared" si="23"/>
        <v>382605</v>
      </c>
      <c r="G320" s="8">
        <f t="shared" si="23"/>
        <v>366052</v>
      </c>
      <c r="H320" s="8">
        <f t="shared" si="23"/>
        <v>396743</v>
      </c>
      <c r="I320" s="8">
        <f t="shared" si="23"/>
        <v>481423</v>
      </c>
      <c r="J320" s="8">
        <f t="shared" si="23"/>
        <v>391337</v>
      </c>
      <c r="K320" s="8">
        <f t="shared" si="23"/>
        <v>376182</v>
      </c>
      <c r="L320" s="8">
        <f t="shared" si="23"/>
        <v>425318</v>
      </c>
      <c r="M320" s="85">
        <f t="shared" si="23"/>
        <v>313898</v>
      </c>
      <c r="N320" s="16">
        <f t="shared" si="21"/>
        <v>4485317.582939798</v>
      </c>
      <c r="O320" s="112"/>
    </row>
    <row r="321" spans="1:14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86"/>
      <c r="N321" s="16">
        <f t="shared" si="21"/>
        <v>0</v>
      </c>
    </row>
    <row r="322" spans="1:14" x14ac:dyDescent="0.2">
      <c r="A322" s="6" t="s">
        <v>104</v>
      </c>
      <c r="B322" s="16"/>
    </row>
    <row r="323" spans="1:14" ht="13.5" thickBot="1" x14ac:dyDescent="0.25"/>
    <row r="324" spans="1:14" ht="15" x14ac:dyDescent="0.2">
      <c r="A324" s="7"/>
      <c r="B324" s="120" t="s">
        <v>162</v>
      </c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1"/>
    </row>
    <row r="325" spans="1:14" ht="15" x14ac:dyDescent="0.2">
      <c r="A325" s="9" t="s">
        <v>0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9"/>
    </row>
    <row r="326" spans="1:14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4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4"/>
    </row>
    <row r="328" spans="1:14" ht="14.25" x14ac:dyDescent="0.2">
      <c r="A328" s="11" t="s">
        <v>21</v>
      </c>
      <c r="B328" s="4">
        <v>170452</v>
      </c>
      <c r="C328" s="4">
        <v>148175</v>
      </c>
      <c r="D328" s="4">
        <v>170694</v>
      </c>
      <c r="E328" s="4">
        <v>142577</v>
      </c>
      <c r="F328" s="4">
        <v>182575</v>
      </c>
      <c r="G328" s="4">
        <v>140954</v>
      </c>
      <c r="H328" s="4">
        <v>146245</v>
      </c>
      <c r="I328" s="4">
        <v>153878</v>
      </c>
      <c r="J328" s="4">
        <v>182683</v>
      </c>
      <c r="K328" s="4"/>
      <c r="L328" s="4"/>
      <c r="M328" s="83"/>
      <c r="N328" s="16">
        <f>+B328+C328+D328+E328+F328+G328+H328+I328+J328+K328+L328+M328</f>
        <v>1438233</v>
      </c>
    </row>
    <row r="329" spans="1:14" ht="14.25" x14ac:dyDescent="0.2">
      <c r="A329" s="12" t="s">
        <v>22</v>
      </c>
      <c r="B329" s="5">
        <v>14681</v>
      </c>
      <c r="C329" s="5">
        <v>14825</v>
      </c>
      <c r="D329" s="5">
        <v>15675</v>
      </c>
      <c r="E329" s="5">
        <v>17349</v>
      </c>
      <c r="F329" s="5">
        <v>20939</v>
      </c>
      <c r="G329" s="5">
        <v>16146</v>
      </c>
      <c r="H329" s="5">
        <v>18759</v>
      </c>
      <c r="I329" s="5">
        <v>15051</v>
      </c>
      <c r="J329" s="5">
        <v>19811</v>
      </c>
      <c r="K329" s="5"/>
      <c r="L329" s="5"/>
      <c r="M329" s="84"/>
      <c r="N329" s="16">
        <f>+B329+C329+D329+E329+F329+G329+H329+I329+J329+K329+L329+M329</f>
        <v>153236</v>
      </c>
    </row>
    <row r="330" spans="1:14" ht="14.25" x14ac:dyDescent="0.2">
      <c r="A330" s="11" t="s">
        <v>23</v>
      </c>
      <c r="B330" s="4">
        <v>120475</v>
      </c>
      <c r="C330" s="4">
        <v>114437</v>
      </c>
      <c r="D330" s="4">
        <v>122396</v>
      </c>
      <c r="E330" s="4">
        <v>113454</v>
      </c>
      <c r="F330" s="4">
        <v>120930</v>
      </c>
      <c r="G330" s="4">
        <v>107893</v>
      </c>
      <c r="H330" s="4">
        <v>130387</v>
      </c>
      <c r="I330" s="4">
        <v>130752</v>
      </c>
      <c r="J330" s="4">
        <v>125482</v>
      </c>
      <c r="K330" s="4"/>
      <c r="L330" s="4"/>
      <c r="M330" s="83"/>
      <c r="N330" s="16">
        <f t="shared" ref="N330:N336" si="24">+B330+C330+D330+E330+F330+G330+H330+I330+J330+K330+L330+M330</f>
        <v>1086206</v>
      </c>
    </row>
    <row r="331" spans="1:14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84"/>
      <c r="N331" s="16">
        <f t="shared" si="24"/>
        <v>0</v>
      </c>
    </row>
    <row r="332" spans="1:14" ht="14.25" x14ac:dyDescent="0.2">
      <c r="A332" s="12" t="s">
        <v>25</v>
      </c>
      <c r="B332" s="5">
        <v>12301</v>
      </c>
      <c r="C332" s="5">
        <v>12239</v>
      </c>
      <c r="D332" s="5">
        <v>12982</v>
      </c>
      <c r="E332" s="5">
        <v>9917</v>
      </c>
      <c r="F332" s="5">
        <v>18225</v>
      </c>
      <c r="G332" s="5">
        <v>17621</v>
      </c>
      <c r="H332" s="5">
        <v>16187</v>
      </c>
      <c r="I332" s="5">
        <v>14421</v>
      </c>
      <c r="J332" s="5">
        <v>16193</v>
      </c>
      <c r="K332" s="5"/>
      <c r="L332" s="5"/>
      <c r="M332" s="84"/>
      <c r="N332" s="16">
        <f t="shared" si="24"/>
        <v>130086</v>
      </c>
    </row>
    <row r="333" spans="1:14" ht="14.25" x14ac:dyDescent="0.2">
      <c r="A333" s="11" t="s">
        <v>26</v>
      </c>
      <c r="B333" s="4">
        <v>100016</v>
      </c>
      <c r="C333" s="4">
        <v>86335</v>
      </c>
      <c r="D333" s="4">
        <v>98322</v>
      </c>
      <c r="E333" s="4">
        <v>90904</v>
      </c>
      <c r="F333" s="4">
        <v>115918</v>
      </c>
      <c r="G333" s="4">
        <v>99083</v>
      </c>
      <c r="H333" s="4">
        <v>105314</v>
      </c>
      <c r="I333" s="4">
        <v>119164</v>
      </c>
      <c r="J333" s="4">
        <v>157363</v>
      </c>
      <c r="K333" s="4"/>
      <c r="L333" s="4"/>
      <c r="M333" s="83"/>
      <c r="N333" s="16">
        <f t="shared" si="24"/>
        <v>972419</v>
      </c>
    </row>
    <row r="334" spans="1:14" ht="14.25" x14ac:dyDescent="0.2">
      <c r="A334" s="12" t="s">
        <v>60</v>
      </c>
      <c r="B334" s="5">
        <v>4406</v>
      </c>
      <c r="C334" s="5">
        <v>4282</v>
      </c>
      <c r="D334" s="5">
        <v>5043</v>
      </c>
      <c r="E334" s="5">
        <v>4275</v>
      </c>
      <c r="F334" s="5">
        <v>6231</v>
      </c>
      <c r="G334" s="5">
        <v>5397</v>
      </c>
      <c r="H334" s="5">
        <v>5514</v>
      </c>
      <c r="I334" s="5">
        <v>5592</v>
      </c>
      <c r="J334" s="5">
        <v>5609</v>
      </c>
      <c r="K334" s="5"/>
      <c r="L334" s="5"/>
      <c r="M334" s="84"/>
      <c r="N334" s="16">
        <f t="shared" si="24"/>
        <v>46349</v>
      </c>
    </row>
    <row r="335" spans="1:14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84"/>
      <c r="N335" s="16">
        <f t="shared" si="24"/>
        <v>0</v>
      </c>
    </row>
    <row r="336" spans="1:14" ht="14.25" x14ac:dyDescent="0.2">
      <c r="A336" s="11" t="s">
        <v>13</v>
      </c>
      <c r="B336" s="8">
        <f>SUM(B328:B334)</f>
        <v>422331</v>
      </c>
      <c r="C336" s="8">
        <f t="shared" ref="C336:M336" si="25">SUM(C328:C334)</f>
        <v>380293</v>
      </c>
      <c r="D336" s="8">
        <f t="shared" si="25"/>
        <v>425112</v>
      </c>
      <c r="E336" s="8">
        <f t="shared" si="25"/>
        <v>378476</v>
      </c>
      <c r="F336" s="8">
        <f t="shared" si="25"/>
        <v>464818</v>
      </c>
      <c r="G336" s="8">
        <f t="shared" si="25"/>
        <v>387094</v>
      </c>
      <c r="H336" s="8">
        <f t="shared" si="25"/>
        <v>422406</v>
      </c>
      <c r="I336" s="8">
        <f t="shared" si="25"/>
        <v>438858</v>
      </c>
      <c r="J336" s="8">
        <f t="shared" si="25"/>
        <v>507141</v>
      </c>
      <c r="K336" s="8">
        <f t="shared" si="25"/>
        <v>0</v>
      </c>
      <c r="L336" s="8">
        <f t="shared" si="25"/>
        <v>0</v>
      </c>
      <c r="M336" s="85">
        <f t="shared" si="25"/>
        <v>0</v>
      </c>
      <c r="N336" s="16">
        <f t="shared" si="24"/>
        <v>3826529</v>
      </c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86"/>
    </row>
    <row r="338" spans="1:13" x14ac:dyDescent="0.2">
      <c r="A338" s="6" t="s">
        <v>104</v>
      </c>
      <c r="B338" s="16"/>
    </row>
  </sheetData>
  <sortState xmlns:xlrd2="http://schemas.microsoft.com/office/spreadsheetml/2017/richdata2" ref="N280:O286">
    <sortCondition ref="O280:O286"/>
  </sortState>
  <mergeCells count="36">
    <mergeCell ref="B324:M324"/>
    <mergeCell ref="B325:M325"/>
    <mergeCell ref="B260:M260"/>
    <mergeCell ref="B261:M261"/>
    <mergeCell ref="B228:M228"/>
    <mergeCell ref="B229:M229"/>
    <mergeCell ref="B308:M308"/>
    <mergeCell ref="B309:M309"/>
    <mergeCell ref="B292:M292"/>
    <mergeCell ref="B293:M293"/>
    <mergeCell ref="B276:M276"/>
    <mergeCell ref="B277:M277"/>
    <mergeCell ref="B196:M196"/>
    <mergeCell ref="B197:M197"/>
    <mergeCell ref="B244:M244"/>
    <mergeCell ref="B245:M245"/>
    <mergeCell ref="B212:M212"/>
    <mergeCell ref="B213:M213"/>
    <mergeCell ref="B18:M18"/>
    <mergeCell ref="B34:M34"/>
    <mergeCell ref="B50:M50"/>
    <mergeCell ref="B66:M66"/>
    <mergeCell ref="B83:M83"/>
    <mergeCell ref="B84:M84"/>
    <mergeCell ref="B164:M164"/>
    <mergeCell ref="B165:M165"/>
    <mergeCell ref="B180:M180"/>
    <mergeCell ref="B181:M181"/>
    <mergeCell ref="B100:M100"/>
    <mergeCell ref="B101:M101"/>
    <mergeCell ref="B148:M148"/>
    <mergeCell ref="B149:M149"/>
    <mergeCell ref="B132:M132"/>
    <mergeCell ref="B133:M133"/>
    <mergeCell ref="B116:M116"/>
    <mergeCell ref="B117:M117"/>
  </mergeCells>
  <phoneticPr fontId="0" type="noConversion"/>
  <printOptions horizontalCentered="1"/>
  <pageMargins left="0.39370078740157483" right="0.39370078740157483" top="0.75" bottom="0.59055118110236227" header="0.19685039370078741" footer="0.19685039370078741"/>
  <pageSetup paperSize="9" scale="75" orientation="landscape" r:id="rId1"/>
  <headerFooter alignWithMargins="0">
    <oddHeader xml:space="preserve">&amp;C&amp;"Arial,Negrito"&amp;18A FORÇA DOS SISTEMA DE CONSÓRCIOS NO BRASIL&amp;"Arial,Normal"&amp;10
&amp;"Arial,Negrito"&amp;16DADOS DE COTAS COMERCIALIZADAS (*)&amp;R  </oddHeader>
    <oddFooter>&amp;L&amp;D
EAB/eab.</oddFooter>
  </headerFooter>
  <rowBreaks count="1" manualBreakCount="1">
    <brk id="194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4"/>
  <dimension ref="A1:AB338"/>
  <sheetViews>
    <sheetView showGridLines="0" topLeftCell="A301" zoomScaleNormal="100" zoomScaleSheetLayoutView="75" workbookViewId="0">
      <pane xSplit="1" topLeftCell="B1" activePane="topRight" state="frozenSplit"/>
      <selection activeCell="B184" sqref="B184:M190"/>
      <selection pane="topRight" activeCell="J335" sqref="J335"/>
    </sheetView>
  </sheetViews>
  <sheetFormatPr defaultColWidth="9.140625" defaultRowHeight="12.75" x14ac:dyDescent="0.2"/>
  <cols>
    <col min="1" max="1" width="42.5703125" style="1" bestFit="1" customWidth="1"/>
    <col min="2" max="13" width="13" style="1" bestFit="1" customWidth="1"/>
    <col min="14" max="14" width="15.5703125" style="79" bestFit="1" customWidth="1"/>
    <col min="15" max="15" width="42.5703125" style="1" hidden="1" customWidth="1"/>
    <col min="16" max="19" width="11.7109375" style="1" hidden="1" customWidth="1"/>
    <col min="20" max="24" width="11.5703125" style="1" hidden="1" customWidth="1"/>
    <col min="25" max="25" width="12.5703125" style="1" hidden="1" customWidth="1"/>
    <col min="26" max="27" width="11.5703125" style="1" hidden="1" customWidth="1"/>
    <col min="28" max="16384" width="9.140625" style="1"/>
  </cols>
  <sheetData>
    <row r="1" spans="1:27" ht="13.5" thickBot="1" x14ac:dyDescent="0.25"/>
    <row r="2" spans="1:27" ht="15" x14ac:dyDescent="0.2">
      <c r="A2" s="7"/>
      <c r="B2" s="123" t="s">
        <v>17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O2" s="7"/>
      <c r="P2" s="123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1"/>
    </row>
    <row r="3" spans="1:27" ht="15" x14ac:dyDescent="0.2">
      <c r="A3" s="9" t="s">
        <v>0</v>
      </c>
      <c r="B3" s="122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  <c r="O3" s="9"/>
      <c r="P3" s="122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9"/>
    </row>
    <row r="4" spans="1:27" ht="15" thickBot="1" x14ac:dyDescent="0.25">
      <c r="A4" s="2"/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23" t="s">
        <v>12</v>
      </c>
      <c r="O4" s="2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3"/>
    </row>
    <row r="5" spans="1:27" ht="15" thickTop="1" x14ac:dyDescent="0.2">
      <c r="A5" s="1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4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4"/>
    </row>
    <row r="6" spans="1:27" ht="14.25" x14ac:dyDescent="0.2">
      <c r="A6" s="11" t="s">
        <v>21</v>
      </c>
      <c r="B6" s="25">
        <v>895816</v>
      </c>
      <c r="C6" s="25">
        <v>895366</v>
      </c>
      <c r="D6" s="25">
        <v>899339</v>
      </c>
      <c r="E6" s="25">
        <v>893068</v>
      </c>
      <c r="F6" s="25">
        <v>891786</v>
      </c>
      <c r="G6" s="25">
        <v>887043</v>
      </c>
      <c r="H6" s="25">
        <v>881771</v>
      </c>
      <c r="I6" s="25">
        <v>889623</v>
      </c>
      <c r="J6" s="25">
        <v>896950</v>
      </c>
      <c r="K6" s="25">
        <v>900520</v>
      </c>
      <c r="L6" s="25">
        <v>897649</v>
      </c>
      <c r="M6" s="25">
        <v>888604</v>
      </c>
      <c r="O6" s="1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4.25" x14ac:dyDescent="0.2">
      <c r="A7" s="12" t="s">
        <v>22</v>
      </c>
      <c r="B7" s="26">
        <f>'[2]Participantes Ativos'!$D$134</f>
        <v>127488</v>
      </c>
      <c r="C7" s="26">
        <f>'[2]Participantes Ativos'!$D$135</f>
        <v>126913</v>
      </c>
      <c r="D7" s="26">
        <f>'[2]Participantes Ativos'!$D$136</f>
        <v>126733</v>
      </c>
      <c r="E7" s="26">
        <f>'[2]Participantes Ativos'!$D$137</f>
        <v>131527</v>
      </c>
      <c r="F7" s="26">
        <f>'[2]Participantes Ativos'!$D$138</f>
        <v>133366</v>
      </c>
      <c r="G7" s="26">
        <f>'[2]Participantes Ativos'!$D$139</f>
        <v>133869</v>
      </c>
      <c r="H7" s="26">
        <f>'[2]Participantes Ativos'!$D$140</f>
        <v>132940</v>
      </c>
      <c r="I7" s="26">
        <f>'[2]Participantes Ativos'!$D$141</f>
        <v>134492</v>
      </c>
      <c r="J7" s="26">
        <f>'[2]Participantes Ativos'!$D$142</f>
        <v>134226</v>
      </c>
      <c r="K7" s="26">
        <f>'[2]Participantes Ativos'!$D$143</f>
        <v>135129</v>
      </c>
      <c r="L7" s="26">
        <f>'[2]Participantes Ativos'!$D$144</f>
        <v>135854</v>
      </c>
      <c r="M7" s="26">
        <f>'[2]Participantes Ativos'!$D$145</f>
        <v>134603</v>
      </c>
      <c r="O7" s="12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4.25" x14ac:dyDescent="0.2">
      <c r="A8" s="11" t="s">
        <v>23</v>
      </c>
      <c r="B8" s="25">
        <v>1710136</v>
      </c>
      <c r="C8" s="25">
        <v>1709943</v>
      </c>
      <c r="D8" s="25">
        <v>1717717</v>
      </c>
      <c r="E8" s="25">
        <v>1714459</v>
      </c>
      <c r="F8" s="25">
        <v>1723196</v>
      </c>
      <c r="G8" s="25">
        <v>1724689</v>
      </c>
      <c r="H8" s="25">
        <v>1724251</v>
      </c>
      <c r="I8" s="25">
        <v>1731276</v>
      </c>
      <c r="J8" s="25">
        <v>1725816</v>
      </c>
      <c r="K8" s="25">
        <v>1724695</v>
      </c>
      <c r="L8" s="25">
        <v>1726180</v>
      </c>
      <c r="M8" s="25">
        <v>1736823</v>
      </c>
      <c r="O8" s="11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4.25" x14ac:dyDescent="0.2">
      <c r="A9" s="12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4.25" x14ac:dyDescent="0.2">
      <c r="A10" s="12" t="s">
        <v>25</v>
      </c>
      <c r="B10" s="26">
        <f>'[2]Participantes Ativos'!$G$134</f>
        <v>211879</v>
      </c>
      <c r="C10" s="26">
        <f>'[2]Participantes Ativos'!$G$135</f>
        <v>250572</v>
      </c>
      <c r="D10" s="26">
        <f>'[2]Participantes Ativos'!$G$136</f>
        <v>313274</v>
      </c>
      <c r="E10" s="26">
        <f>'[2]Participantes Ativos'!$G$137</f>
        <v>331177</v>
      </c>
      <c r="F10" s="26">
        <f>'[2]Participantes Ativos'!$G$138</f>
        <v>330394</v>
      </c>
      <c r="G10" s="26">
        <f>'[2]Participantes Ativos'!$G$139</f>
        <v>329495</v>
      </c>
      <c r="H10" s="26">
        <f>'[2]Participantes Ativos'!$G$140</f>
        <v>325353</v>
      </c>
      <c r="I10" s="26">
        <f>'[2]Participantes Ativos'!$G$141</f>
        <v>326092</v>
      </c>
      <c r="J10" s="26">
        <f>'[2]Participantes Ativos'!$G$142</f>
        <v>324193</v>
      </c>
      <c r="K10" s="28">
        <f>'[2]Participantes Ativos'!$G$143</f>
        <v>321381</v>
      </c>
      <c r="L10" s="26">
        <f>'[2]Participantes Ativos'!$G$144</f>
        <v>317392</v>
      </c>
      <c r="M10" s="26">
        <f>'[2]Participantes Ativos'!$G$145</f>
        <v>318149</v>
      </c>
      <c r="O10" s="12"/>
      <c r="P10" s="26"/>
      <c r="Q10" s="26"/>
      <c r="R10" s="26"/>
      <c r="S10" s="26"/>
      <c r="T10" s="26"/>
      <c r="U10" s="26"/>
      <c r="V10" s="26"/>
      <c r="W10" s="26"/>
      <c r="X10" s="26"/>
      <c r="Y10" s="28"/>
      <c r="Z10" s="26"/>
      <c r="AA10" s="26"/>
    </row>
    <row r="11" spans="1:27" ht="14.25" x14ac:dyDescent="0.2">
      <c r="A11" s="11" t="s">
        <v>26</v>
      </c>
      <c r="B11" s="25">
        <f>'[2]Participantes Ativos'!$C$134</f>
        <v>228308</v>
      </c>
      <c r="C11" s="25">
        <f>'[2]Participantes Ativos'!$C$135</f>
        <v>232321</v>
      </c>
      <c r="D11" s="25">
        <f>'[2]Participantes Ativos'!$C$136</f>
        <v>237871</v>
      </c>
      <c r="E11" s="25">
        <f>'[2]Participantes Ativos'!$C$137</f>
        <v>247749</v>
      </c>
      <c r="F11" s="25">
        <f>'[2]Participantes Ativos'!$C$138</f>
        <v>257671</v>
      </c>
      <c r="G11" s="25">
        <f>'[2]Participantes Ativos'!$C$139</f>
        <v>265443</v>
      </c>
      <c r="H11" s="25">
        <f>'[2]Participantes Ativos'!$C$140</f>
        <v>274756</v>
      </c>
      <c r="I11" s="25">
        <f>'[2]Participantes Ativos'!$C$141</f>
        <v>283830</v>
      </c>
      <c r="J11" s="25">
        <f>'[2]Participantes Ativos'!$C$142</f>
        <v>291113</v>
      </c>
      <c r="K11" s="25">
        <f>'[2]Participantes Ativos'!$C$143</f>
        <v>302691</v>
      </c>
      <c r="L11" s="25">
        <f>'[2]Participantes Ativos'!$C$144</f>
        <v>309572</v>
      </c>
      <c r="M11" s="25">
        <f>'[2]Participantes Ativos'!$C$145</f>
        <v>317199</v>
      </c>
      <c r="O11" s="11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4.25" x14ac:dyDescent="0.2">
      <c r="A12" s="12" t="s">
        <v>27</v>
      </c>
      <c r="B12" s="26">
        <f>SUM('[2]Participantes Ativos'!$I$134:$L$134)</f>
        <v>4036</v>
      </c>
      <c r="C12" s="26">
        <f>SUM('[2]Participantes Ativos'!$I$135:$L$135)</f>
        <v>4020</v>
      </c>
      <c r="D12" s="26">
        <f>SUM('[2]Participantes Ativos'!$I$136:$L$136)</f>
        <v>4024</v>
      </c>
      <c r="E12" s="26">
        <f>SUM('[2]Participantes Ativos'!$I$137:$L$137)</f>
        <v>3684</v>
      </c>
      <c r="F12" s="26">
        <f>SUM('[2]Participantes Ativos'!$I$138:$L$138)</f>
        <v>3854</v>
      </c>
      <c r="G12" s="26">
        <f>SUM('[2]Participantes Ativos'!$I$139:$L$139)</f>
        <v>3796</v>
      </c>
      <c r="H12" s="26">
        <f>SUM('[2]Participantes Ativos'!$I$140:$L$140)</f>
        <v>3733</v>
      </c>
      <c r="I12" s="26">
        <f>SUM('[2]Participantes Ativos'!$I$141:$L$141)</f>
        <v>3611</v>
      </c>
      <c r="J12" s="26">
        <f>SUM('[2]Participantes Ativos'!$I$142:$L$142)</f>
        <v>3462</v>
      </c>
      <c r="K12" s="26">
        <f>SUM('[2]Participantes Ativos'!$I$143:$L$143)</f>
        <v>3384</v>
      </c>
      <c r="L12" s="26">
        <f>SUM('[2]Participantes Ativos'!$I$144:$L$144)</f>
        <v>3259</v>
      </c>
      <c r="M12" s="26">
        <f>SUM('[2]Participantes Ativos'!$I$145:$L$145)</f>
        <v>3194</v>
      </c>
      <c r="O12" s="12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4.25" x14ac:dyDescent="0.2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O13" s="12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4.25" x14ac:dyDescent="0.2">
      <c r="A14" s="11" t="s">
        <v>13</v>
      </c>
      <c r="B14" s="25">
        <f t="shared" ref="B14:M14" si="0">SUM(B6:B12)</f>
        <v>3177663</v>
      </c>
      <c r="C14" s="25">
        <f t="shared" si="0"/>
        <v>3219135</v>
      </c>
      <c r="D14" s="25">
        <f t="shared" si="0"/>
        <v>3298958</v>
      </c>
      <c r="E14" s="25">
        <f t="shared" si="0"/>
        <v>3321664</v>
      </c>
      <c r="F14" s="25">
        <f t="shared" si="0"/>
        <v>3340267</v>
      </c>
      <c r="G14" s="25">
        <f t="shared" si="0"/>
        <v>3344335</v>
      </c>
      <c r="H14" s="25">
        <f t="shared" si="0"/>
        <v>3342804</v>
      </c>
      <c r="I14" s="25">
        <f t="shared" si="0"/>
        <v>3368924</v>
      </c>
      <c r="J14" s="25">
        <f t="shared" si="0"/>
        <v>3375760</v>
      </c>
      <c r="K14" s="25">
        <f t="shared" si="0"/>
        <v>3387800</v>
      </c>
      <c r="L14" s="25">
        <f t="shared" si="0"/>
        <v>3389906</v>
      </c>
      <c r="M14" s="25">
        <f t="shared" si="0"/>
        <v>3398572</v>
      </c>
      <c r="O14" s="11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3.5" thickBot="1" x14ac:dyDescent="0.2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13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2">
      <c r="A16" s="6" t="s">
        <v>14</v>
      </c>
      <c r="O16" s="6"/>
    </row>
    <row r="17" spans="1:27" ht="13.5" thickBot="1" x14ac:dyDescent="0.25"/>
    <row r="18" spans="1:27" ht="15" x14ac:dyDescent="0.2">
      <c r="A18" s="7"/>
      <c r="B18" s="120" t="s">
        <v>18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/>
      <c r="O18" s="7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1"/>
    </row>
    <row r="19" spans="1:27" ht="15" x14ac:dyDescent="0.2">
      <c r="A19" s="9" t="s">
        <v>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O19" s="9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9"/>
    </row>
    <row r="20" spans="1:27" ht="15" thickBot="1" x14ac:dyDescent="0.25">
      <c r="A20" s="2"/>
      <c r="B20" s="19" t="s">
        <v>1</v>
      </c>
      <c r="C20" s="19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9" t="s">
        <v>7</v>
      </c>
      <c r="I20" s="19" t="s">
        <v>8</v>
      </c>
      <c r="J20" s="19" t="s">
        <v>9</v>
      </c>
      <c r="K20" s="19" t="s">
        <v>10</v>
      </c>
      <c r="L20" s="19" t="s">
        <v>11</v>
      </c>
      <c r="M20" s="23" t="s">
        <v>12</v>
      </c>
      <c r="O20" s="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3"/>
    </row>
    <row r="21" spans="1:27" ht="15" thickTop="1" x14ac:dyDescent="0.2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4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4"/>
    </row>
    <row r="22" spans="1:27" ht="14.25" x14ac:dyDescent="0.2">
      <c r="A22" s="11" t="s">
        <v>21</v>
      </c>
      <c r="B22" s="25">
        <v>879212</v>
      </c>
      <c r="C22" s="25">
        <v>870315</v>
      </c>
      <c r="D22" s="25">
        <v>865647</v>
      </c>
      <c r="E22" s="25">
        <v>865252</v>
      </c>
      <c r="F22" s="25">
        <v>865258</v>
      </c>
      <c r="G22" s="25">
        <v>863900</v>
      </c>
      <c r="H22" s="25">
        <v>855772</v>
      </c>
      <c r="I22" s="25">
        <v>852291</v>
      </c>
      <c r="J22" s="25">
        <v>850803</v>
      </c>
      <c r="K22" s="25">
        <v>848807</v>
      </c>
      <c r="L22" s="25">
        <v>849857</v>
      </c>
      <c r="M22" s="25">
        <v>854338</v>
      </c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4.25" x14ac:dyDescent="0.2">
      <c r="A23" s="12" t="s">
        <v>22</v>
      </c>
      <c r="B23" s="26">
        <f>'[3]XII-Participantes Ativos'!$D$147</f>
        <v>133499</v>
      </c>
      <c r="C23" s="26">
        <f>'[3]XII-Participantes Ativos'!$D$148</f>
        <v>132489</v>
      </c>
      <c r="D23" s="26">
        <f>'[3]XII-Participantes Ativos'!$D$149</f>
        <v>131585</v>
      </c>
      <c r="E23" s="26">
        <f>'[3]XII-Participantes Ativos'!$D$150</f>
        <v>130195</v>
      </c>
      <c r="F23" s="26">
        <f>+'[3]XII-Participantes Ativos'!$D$151</f>
        <v>131210</v>
      </c>
      <c r="G23" s="26">
        <f>+'[3]XII-Participantes Ativos'!$D$152</f>
        <v>130790</v>
      </c>
      <c r="H23" s="26">
        <v>130093</v>
      </c>
      <c r="I23" s="26">
        <v>130656</v>
      </c>
      <c r="J23" s="26">
        <v>131044</v>
      </c>
      <c r="K23" s="26">
        <v>130285</v>
      </c>
      <c r="L23" s="26">
        <v>131181</v>
      </c>
      <c r="M23" s="26">
        <v>132160</v>
      </c>
      <c r="O23" s="12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4.25" x14ac:dyDescent="0.2">
      <c r="A24" s="11" t="s">
        <v>23</v>
      </c>
      <c r="B24" s="25">
        <v>1743162</v>
      </c>
      <c r="C24" s="25">
        <v>1735658</v>
      </c>
      <c r="D24" s="25">
        <v>1742752</v>
      </c>
      <c r="E24" s="25">
        <v>1724008</v>
      </c>
      <c r="F24" s="25">
        <v>1716133</v>
      </c>
      <c r="G24" s="25">
        <v>1715149</v>
      </c>
      <c r="H24" s="25">
        <v>1712095</v>
      </c>
      <c r="I24" s="25">
        <v>1707281</v>
      </c>
      <c r="J24" s="25">
        <v>1713935</v>
      </c>
      <c r="K24" s="25">
        <v>1724508</v>
      </c>
      <c r="L24" s="25">
        <v>1734242</v>
      </c>
      <c r="M24" s="25">
        <v>1741948</v>
      </c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4.25" x14ac:dyDescent="0.2">
      <c r="A25" s="12" t="s">
        <v>24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O25" s="12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4.25" x14ac:dyDescent="0.2">
      <c r="A26" s="12" t="s">
        <v>25</v>
      </c>
      <c r="B26" s="26">
        <f>'[3]XII-Participantes Ativos'!$G$147</f>
        <v>319672</v>
      </c>
      <c r="C26" s="26">
        <f>'[3]XII-Participantes Ativos'!$G$148</f>
        <v>316771</v>
      </c>
      <c r="D26" s="26">
        <f>'[3]XII-Participantes Ativos'!$G$149</f>
        <v>316806</v>
      </c>
      <c r="E26" s="26">
        <f>'[3]XII-Participantes Ativos'!$G$150</f>
        <v>316876</v>
      </c>
      <c r="F26" s="26">
        <f>+'[3]XII-Participantes Ativos'!$G$151</f>
        <v>316743</v>
      </c>
      <c r="G26" s="26">
        <f>+'[3]XII-Participantes Ativos'!$G$152</f>
        <v>321316</v>
      </c>
      <c r="H26" s="26">
        <v>327829</v>
      </c>
      <c r="I26" s="26">
        <v>324184</v>
      </c>
      <c r="J26" s="26">
        <v>322395</v>
      </c>
      <c r="K26" s="28">
        <v>318921</v>
      </c>
      <c r="L26" s="26">
        <v>313118</v>
      </c>
      <c r="M26" s="26">
        <v>307468</v>
      </c>
      <c r="O26" s="12"/>
      <c r="P26" s="26"/>
      <c r="Q26" s="26"/>
      <c r="R26" s="26"/>
      <c r="S26" s="26"/>
      <c r="T26" s="26"/>
      <c r="U26" s="26"/>
      <c r="V26" s="26"/>
      <c r="W26" s="26"/>
      <c r="X26" s="26"/>
      <c r="Y26" s="28"/>
      <c r="Z26" s="26"/>
      <c r="AA26" s="26"/>
    </row>
    <row r="27" spans="1:27" ht="14.25" x14ac:dyDescent="0.2">
      <c r="A27" s="11" t="s">
        <v>26</v>
      </c>
      <c r="B27" s="25">
        <f>'[3]XII-Participantes Ativos'!$C$147</f>
        <v>315823</v>
      </c>
      <c r="C27" s="25">
        <f>'[3]XII-Participantes Ativos'!$C$148</f>
        <v>317515</v>
      </c>
      <c r="D27" s="25">
        <f>'[3]XII-Participantes Ativos'!$C$149</f>
        <v>325990</v>
      </c>
      <c r="E27" s="25">
        <f>'[3]XII-Participantes Ativos'!$C$150</f>
        <v>333720</v>
      </c>
      <c r="F27" s="25">
        <f>+'[3]XII-Participantes Ativos'!$C$151</f>
        <v>347930</v>
      </c>
      <c r="G27" s="25">
        <f>+'[3]XII-Participantes Ativos'!$C$152</f>
        <v>356706</v>
      </c>
      <c r="H27" s="25">
        <v>365758</v>
      </c>
      <c r="I27" s="25">
        <v>367656</v>
      </c>
      <c r="J27" s="25">
        <v>375641</v>
      </c>
      <c r="K27" s="25">
        <v>384896</v>
      </c>
      <c r="L27" s="25">
        <v>390069</v>
      </c>
      <c r="M27" s="25">
        <v>397427</v>
      </c>
      <c r="O27" s="11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4.25" x14ac:dyDescent="0.2">
      <c r="A28" s="12" t="s">
        <v>27</v>
      </c>
      <c r="B28" s="26">
        <f>SUM('[3]XII-Participantes Ativos'!$I$147:$L$147)</f>
        <v>3059</v>
      </c>
      <c r="C28" s="26">
        <f>SUM('[3]XII-Participantes Ativos'!$I$148:$L$148)</f>
        <v>2962</v>
      </c>
      <c r="D28" s="26">
        <f>SUM('[3]XII-Participantes Ativos'!$I$149:$L$149)</f>
        <v>2879</v>
      </c>
      <c r="E28" s="26">
        <f>SUM('[3]XII-Participantes Ativos'!$I$150:$L$150)</f>
        <v>3067</v>
      </c>
      <c r="F28" s="26">
        <f>SUM('[3]XII-Participantes Ativos'!$I$151:$L$151)</f>
        <v>2938</v>
      </c>
      <c r="G28" s="26">
        <f>SUM('[3]XII-Participantes Ativos'!$I$152:$L$152)</f>
        <v>2878</v>
      </c>
      <c r="H28" s="26">
        <v>3007</v>
      </c>
      <c r="I28" s="26">
        <v>3033</v>
      </c>
      <c r="J28" s="26">
        <v>2970</v>
      </c>
      <c r="K28" s="26">
        <v>2890</v>
      </c>
      <c r="L28" s="26">
        <v>3046</v>
      </c>
      <c r="M28" s="26">
        <v>3192</v>
      </c>
      <c r="O28" s="12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4.25" x14ac:dyDescent="0.2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O29" s="1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4.25" x14ac:dyDescent="0.2">
      <c r="A30" s="11" t="s">
        <v>13</v>
      </c>
      <c r="B30" s="25">
        <f t="shared" ref="B30:M30" si="1">SUM(B22:B28)</f>
        <v>3394427</v>
      </c>
      <c r="C30" s="25">
        <f t="shared" si="1"/>
        <v>3375710</v>
      </c>
      <c r="D30" s="25">
        <f t="shared" si="1"/>
        <v>3385659</v>
      </c>
      <c r="E30" s="25">
        <f t="shared" si="1"/>
        <v>3373118</v>
      </c>
      <c r="F30" s="25">
        <f t="shared" si="1"/>
        <v>3380212</v>
      </c>
      <c r="G30" s="25">
        <f t="shared" si="1"/>
        <v>3390739</v>
      </c>
      <c r="H30" s="25">
        <f t="shared" si="1"/>
        <v>3394554</v>
      </c>
      <c r="I30" s="25">
        <f t="shared" si="1"/>
        <v>3385101</v>
      </c>
      <c r="J30" s="25">
        <f t="shared" si="1"/>
        <v>3396788</v>
      </c>
      <c r="K30" s="25">
        <f t="shared" si="1"/>
        <v>3410307</v>
      </c>
      <c r="L30" s="25">
        <f t="shared" si="1"/>
        <v>3421513</v>
      </c>
      <c r="M30" s="25">
        <f t="shared" si="1"/>
        <v>3436533</v>
      </c>
      <c r="O30" s="11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3.5" thickBot="1" x14ac:dyDescent="0.25">
      <c r="A31" s="1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O31" s="13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x14ac:dyDescent="0.2">
      <c r="A32" s="6" t="s">
        <v>14</v>
      </c>
      <c r="O32" s="6"/>
    </row>
    <row r="33" spans="1:27" ht="13.5" thickBot="1" x14ac:dyDescent="0.25"/>
    <row r="34" spans="1:27" ht="15" x14ac:dyDescent="0.2">
      <c r="A34" s="7"/>
      <c r="B34" s="120" t="s">
        <v>30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1"/>
      <c r="O34" s="7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1"/>
    </row>
    <row r="35" spans="1:27" ht="15" x14ac:dyDescent="0.2">
      <c r="A35" s="9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O35" s="9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9"/>
    </row>
    <row r="36" spans="1:27" ht="15" thickBot="1" x14ac:dyDescent="0.25">
      <c r="A36" s="2"/>
      <c r="B36" s="19" t="s">
        <v>1</v>
      </c>
      <c r="C36" s="19" t="s">
        <v>2</v>
      </c>
      <c r="D36" s="19" t="s">
        <v>3</v>
      </c>
      <c r="E36" s="19" t="s">
        <v>4</v>
      </c>
      <c r="F36" s="19" t="s">
        <v>5</v>
      </c>
      <c r="G36" s="19" t="s">
        <v>6</v>
      </c>
      <c r="H36" s="19" t="s">
        <v>7</v>
      </c>
      <c r="I36" s="19" t="s">
        <v>8</v>
      </c>
      <c r="J36" s="19" t="s">
        <v>9</v>
      </c>
      <c r="K36" s="19" t="s">
        <v>10</v>
      </c>
      <c r="L36" s="19" t="s">
        <v>11</v>
      </c>
      <c r="M36" s="23" t="s">
        <v>12</v>
      </c>
      <c r="O36" s="2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3"/>
    </row>
    <row r="37" spans="1:27" ht="15" thickTop="1" x14ac:dyDescent="0.2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24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4"/>
    </row>
    <row r="38" spans="1:27" ht="14.25" x14ac:dyDescent="0.2">
      <c r="A38" s="11" t="s">
        <v>21</v>
      </c>
      <c r="B38" s="25">
        <v>851067</v>
      </c>
      <c r="C38" s="25">
        <v>849894</v>
      </c>
      <c r="D38" s="25">
        <v>849308</v>
      </c>
      <c r="E38" s="25">
        <v>848008</v>
      </c>
      <c r="F38" s="25">
        <v>848027</v>
      </c>
      <c r="G38" s="25">
        <v>847595</v>
      </c>
      <c r="H38" s="25">
        <v>847997</v>
      </c>
      <c r="I38" s="25">
        <v>848287</v>
      </c>
      <c r="J38" s="25">
        <v>846389</v>
      </c>
      <c r="K38" s="25">
        <v>847185</v>
      </c>
      <c r="L38" s="25">
        <v>845376</v>
      </c>
      <c r="M38" s="25">
        <v>842254</v>
      </c>
      <c r="O38" s="11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4.25" x14ac:dyDescent="0.2">
      <c r="A39" s="12" t="s">
        <v>22</v>
      </c>
      <c r="B39" s="26">
        <v>131694</v>
      </c>
      <c r="C39" s="26">
        <v>131148</v>
      </c>
      <c r="D39" s="26">
        <v>131261</v>
      </c>
      <c r="E39" s="26">
        <v>131172</v>
      </c>
      <c r="F39" s="26">
        <v>131978</v>
      </c>
      <c r="G39" s="26">
        <v>131774</v>
      </c>
      <c r="H39" s="26">
        <v>134508</v>
      </c>
      <c r="I39" s="26">
        <v>137581</v>
      </c>
      <c r="J39" s="26">
        <v>136468</v>
      </c>
      <c r="K39" s="26">
        <v>137916</v>
      </c>
      <c r="L39" s="26">
        <v>138037</v>
      </c>
      <c r="M39" s="26">
        <v>138831</v>
      </c>
      <c r="O39" s="1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4.25" x14ac:dyDescent="0.2">
      <c r="A40" s="11" t="s">
        <v>23</v>
      </c>
      <c r="B40" s="25">
        <v>1752181</v>
      </c>
      <c r="C40" s="25">
        <v>1751689</v>
      </c>
      <c r="D40" s="25">
        <v>1763053</v>
      </c>
      <c r="E40" s="25">
        <v>1768991</v>
      </c>
      <c r="F40" s="25">
        <v>1778989</v>
      </c>
      <c r="G40" s="25">
        <v>1783237</v>
      </c>
      <c r="H40" s="25">
        <v>1790179</v>
      </c>
      <c r="I40" s="25">
        <v>1788892</v>
      </c>
      <c r="J40" s="25">
        <v>1790634</v>
      </c>
      <c r="K40" s="25">
        <v>1802998</v>
      </c>
      <c r="L40" s="25">
        <v>1816171</v>
      </c>
      <c r="M40" s="25">
        <v>1823603</v>
      </c>
      <c r="O40" s="11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4.25" x14ac:dyDescent="0.2">
      <c r="A41" s="12" t="s">
        <v>24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O41" s="12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4.25" x14ac:dyDescent="0.2">
      <c r="A42" s="12" t="s">
        <v>25</v>
      </c>
      <c r="B42" s="26">
        <v>283808</v>
      </c>
      <c r="C42" s="26">
        <v>240452</v>
      </c>
      <c r="D42" s="26">
        <v>214875</v>
      </c>
      <c r="E42" s="26">
        <v>206431</v>
      </c>
      <c r="F42" s="26">
        <v>198997</v>
      </c>
      <c r="G42" s="26">
        <v>195180</v>
      </c>
      <c r="H42" s="26">
        <v>192792</v>
      </c>
      <c r="I42" s="26">
        <v>191019</v>
      </c>
      <c r="J42" s="26">
        <v>189101</v>
      </c>
      <c r="K42" s="28">
        <v>186497</v>
      </c>
      <c r="L42" s="26">
        <v>182285</v>
      </c>
      <c r="M42" s="26">
        <v>173506</v>
      </c>
      <c r="O42" s="12"/>
      <c r="P42" s="26"/>
      <c r="Q42" s="26"/>
      <c r="R42" s="26"/>
      <c r="S42" s="26"/>
      <c r="T42" s="26"/>
      <c r="U42" s="26"/>
      <c r="V42" s="26"/>
      <c r="W42" s="26"/>
      <c r="X42" s="26"/>
      <c r="Y42" s="28"/>
      <c r="Z42" s="26"/>
      <c r="AA42" s="26"/>
    </row>
    <row r="43" spans="1:27" ht="14.25" x14ac:dyDescent="0.2">
      <c r="A43" s="11" t="s">
        <v>26</v>
      </c>
      <c r="B43" s="25">
        <v>399600</v>
      </c>
      <c r="C43" s="25">
        <v>405229</v>
      </c>
      <c r="D43" s="25">
        <v>410531</v>
      </c>
      <c r="E43" s="25">
        <v>419387</v>
      </c>
      <c r="F43" s="25">
        <v>429949</v>
      </c>
      <c r="G43" s="25">
        <v>436025</v>
      </c>
      <c r="H43" s="25">
        <v>441729</v>
      </c>
      <c r="I43" s="25">
        <v>448674</v>
      </c>
      <c r="J43" s="25">
        <v>456277</v>
      </c>
      <c r="K43" s="25">
        <v>462408</v>
      </c>
      <c r="L43" s="25">
        <v>465392</v>
      </c>
      <c r="M43" s="25">
        <v>468247</v>
      </c>
      <c r="O43" s="11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4.25" x14ac:dyDescent="0.2">
      <c r="A44" s="12" t="s">
        <v>27</v>
      </c>
      <c r="B44" s="26">
        <v>3209</v>
      </c>
      <c r="C44" s="26">
        <v>3164</v>
      </c>
      <c r="D44" s="26">
        <v>3107</v>
      </c>
      <c r="E44" s="26">
        <v>3064</v>
      </c>
      <c r="F44" s="26">
        <v>3033</v>
      </c>
      <c r="G44" s="26">
        <v>2903</v>
      </c>
      <c r="H44" s="26">
        <v>2992</v>
      </c>
      <c r="I44" s="26">
        <v>2923</v>
      </c>
      <c r="J44" s="26">
        <v>2925</v>
      </c>
      <c r="K44" s="26">
        <v>2904</v>
      </c>
      <c r="L44" s="26">
        <v>2872</v>
      </c>
      <c r="M44" s="26">
        <v>2840</v>
      </c>
      <c r="O44" s="12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4.25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12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4.25" x14ac:dyDescent="0.2">
      <c r="A46" s="11" t="s">
        <v>13</v>
      </c>
      <c r="B46" s="25">
        <f t="shared" ref="B46:M46" si="2">SUM(B38:B44)</f>
        <v>3421559</v>
      </c>
      <c r="C46" s="25">
        <f t="shared" si="2"/>
        <v>3381576</v>
      </c>
      <c r="D46" s="25">
        <f t="shared" si="2"/>
        <v>3372135</v>
      </c>
      <c r="E46" s="25">
        <f t="shared" si="2"/>
        <v>3377053</v>
      </c>
      <c r="F46" s="25">
        <f t="shared" si="2"/>
        <v>3390973</v>
      </c>
      <c r="G46" s="25">
        <f t="shared" si="2"/>
        <v>3396714</v>
      </c>
      <c r="H46" s="25">
        <f t="shared" si="2"/>
        <v>3410197</v>
      </c>
      <c r="I46" s="25">
        <f t="shared" si="2"/>
        <v>3417376</v>
      </c>
      <c r="J46" s="25">
        <f t="shared" si="2"/>
        <v>3421794</v>
      </c>
      <c r="K46" s="25">
        <f t="shared" si="2"/>
        <v>3439908</v>
      </c>
      <c r="L46" s="25">
        <f t="shared" si="2"/>
        <v>3450133</v>
      </c>
      <c r="M46" s="25">
        <f t="shared" si="2"/>
        <v>3449281</v>
      </c>
      <c r="O46" s="11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3.5" thickBot="1" x14ac:dyDescent="0.25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O47" s="13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x14ac:dyDescent="0.2">
      <c r="A48" s="6" t="s">
        <v>14</v>
      </c>
      <c r="O48" s="6"/>
    </row>
    <row r="49" spans="1:27" ht="13.5" thickBot="1" x14ac:dyDescent="0.25"/>
    <row r="50" spans="1:27" ht="15" x14ac:dyDescent="0.2">
      <c r="A50" s="7"/>
      <c r="B50" s="120" t="s">
        <v>33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1"/>
      <c r="O50" s="7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</row>
    <row r="51" spans="1:27" ht="15" x14ac:dyDescent="0.2">
      <c r="A51" s="9" t="s">
        <v>0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O51" s="9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</row>
    <row r="52" spans="1:27" ht="15" thickBot="1" x14ac:dyDescent="0.25">
      <c r="A52" s="2"/>
      <c r="B52" s="19" t="s">
        <v>1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23" t="s">
        <v>12</v>
      </c>
      <c r="O52" s="2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3"/>
    </row>
    <row r="53" spans="1:27" ht="15" thickTop="1" x14ac:dyDescent="0.2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4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24"/>
    </row>
    <row r="54" spans="1:27" ht="14.25" x14ac:dyDescent="0.2">
      <c r="A54" s="11" t="s">
        <v>21</v>
      </c>
      <c r="B54" s="25">
        <v>835658</v>
      </c>
      <c r="C54" s="25">
        <v>835640</v>
      </c>
      <c r="D54" s="25">
        <v>832394</v>
      </c>
      <c r="E54" s="25">
        <v>835818</v>
      </c>
      <c r="F54" s="25">
        <v>836539</v>
      </c>
      <c r="G54" s="25">
        <v>839954</v>
      </c>
      <c r="H54" s="25">
        <v>845432</v>
      </c>
      <c r="I54" s="25">
        <v>852900</v>
      </c>
      <c r="J54" s="25">
        <v>851692</v>
      </c>
      <c r="K54" s="25">
        <v>851116</v>
      </c>
      <c r="L54" s="25">
        <v>856829</v>
      </c>
      <c r="M54" s="25">
        <v>856644</v>
      </c>
      <c r="O54" s="11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4.25" x14ac:dyDescent="0.2">
      <c r="A55" s="12" t="s">
        <v>22</v>
      </c>
      <c r="B55" s="26">
        <v>138404</v>
      </c>
      <c r="C55" s="26">
        <v>138598</v>
      </c>
      <c r="D55" s="26">
        <v>139807</v>
      </c>
      <c r="E55" s="26">
        <v>142216</v>
      </c>
      <c r="F55" s="26">
        <v>144742</v>
      </c>
      <c r="G55" s="26">
        <v>147117</v>
      </c>
      <c r="H55" s="26">
        <v>150495</v>
      </c>
      <c r="I55" s="26">
        <v>152795</v>
      </c>
      <c r="J55" s="26">
        <v>156583</v>
      </c>
      <c r="K55" s="26">
        <v>159869</v>
      </c>
      <c r="L55" s="26">
        <v>159922</v>
      </c>
      <c r="M55" s="26">
        <v>162563</v>
      </c>
      <c r="O55" s="12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4.25" x14ac:dyDescent="0.2">
      <c r="A56" s="11" t="s">
        <v>23</v>
      </c>
      <c r="B56" s="25">
        <v>1838548</v>
      </c>
      <c r="C56" s="25">
        <v>1834051</v>
      </c>
      <c r="D56" s="25">
        <v>1834522</v>
      </c>
      <c r="E56" s="25">
        <v>1843686</v>
      </c>
      <c r="F56" s="25">
        <v>1844850</v>
      </c>
      <c r="G56" s="25">
        <v>1857779</v>
      </c>
      <c r="H56" s="25">
        <v>1860649</v>
      </c>
      <c r="I56" s="25">
        <v>1875363</v>
      </c>
      <c r="J56" s="25">
        <v>1888317</v>
      </c>
      <c r="K56" s="25">
        <v>1911103</v>
      </c>
      <c r="L56" s="25">
        <v>1944147</v>
      </c>
      <c r="M56" s="25">
        <v>1972223</v>
      </c>
      <c r="O56" s="11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4.25" x14ac:dyDescent="0.2">
      <c r="A57" s="12" t="s">
        <v>24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O57" s="12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4.25" x14ac:dyDescent="0.2">
      <c r="A58" s="12" t="s">
        <v>25</v>
      </c>
      <c r="B58" s="26">
        <v>167901</v>
      </c>
      <c r="C58" s="26">
        <v>162165</v>
      </c>
      <c r="D58" s="26">
        <v>156755</v>
      </c>
      <c r="E58" s="26">
        <v>151811</v>
      </c>
      <c r="F58" s="26">
        <v>147901</v>
      </c>
      <c r="G58" s="26">
        <v>140261</v>
      </c>
      <c r="H58" s="26">
        <v>136069</v>
      </c>
      <c r="I58" s="26">
        <v>135666</v>
      </c>
      <c r="J58" s="26">
        <v>132977</v>
      </c>
      <c r="K58" s="28">
        <v>130696</v>
      </c>
      <c r="L58" s="26">
        <v>130091</v>
      </c>
      <c r="M58" s="26">
        <v>127282</v>
      </c>
      <c r="O58" s="12"/>
      <c r="P58" s="26"/>
      <c r="Q58" s="26"/>
      <c r="R58" s="26"/>
      <c r="S58" s="26"/>
      <c r="T58" s="26"/>
      <c r="U58" s="26"/>
      <c r="V58" s="26"/>
      <c r="W58" s="26"/>
      <c r="X58" s="26"/>
      <c r="Y58" s="28"/>
      <c r="Z58" s="26"/>
      <c r="AA58" s="26"/>
    </row>
    <row r="59" spans="1:27" ht="14.25" x14ac:dyDescent="0.2">
      <c r="A59" s="11" t="s">
        <v>26</v>
      </c>
      <c r="B59" s="25">
        <v>470467</v>
      </c>
      <c r="C59" s="25">
        <v>473806</v>
      </c>
      <c r="D59" s="25">
        <v>480303</v>
      </c>
      <c r="E59" s="25">
        <v>484050</v>
      </c>
      <c r="F59" s="25">
        <v>486909</v>
      </c>
      <c r="G59" s="25">
        <v>491637</v>
      </c>
      <c r="H59" s="25">
        <v>494997</v>
      </c>
      <c r="I59" s="25">
        <v>500959</v>
      </c>
      <c r="J59" s="25">
        <v>506018</v>
      </c>
      <c r="K59" s="25">
        <v>512420</v>
      </c>
      <c r="L59" s="25">
        <v>513573</v>
      </c>
      <c r="M59" s="25">
        <v>515284</v>
      </c>
      <c r="O59" s="11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4.25" x14ac:dyDescent="0.2">
      <c r="A60" s="12" t="s">
        <v>27</v>
      </c>
      <c r="B60" s="26">
        <v>2792</v>
      </c>
      <c r="C60" s="26">
        <v>2770</v>
      </c>
      <c r="D60" s="26">
        <v>2699</v>
      </c>
      <c r="E60" s="26">
        <v>2743</v>
      </c>
      <c r="F60" s="26">
        <v>2721</v>
      </c>
      <c r="G60" s="26">
        <v>2672</v>
      </c>
      <c r="H60" s="26">
        <v>2658</v>
      </c>
      <c r="I60" s="26">
        <v>2597</v>
      </c>
      <c r="J60" s="26">
        <v>2537</v>
      </c>
      <c r="K60" s="26">
        <v>2620</v>
      </c>
      <c r="L60" s="26">
        <v>2582</v>
      </c>
      <c r="M60" s="26">
        <v>2440</v>
      </c>
      <c r="O60" s="12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4.25" x14ac:dyDescent="0.2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O61" s="12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4.25" x14ac:dyDescent="0.2">
      <c r="A62" s="11" t="s">
        <v>13</v>
      </c>
      <c r="B62" s="25">
        <f t="shared" ref="B62:M62" si="3">SUM(B54:B60)</f>
        <v>3453770</v>
      </c>
      <c r="C62" s="25">
        <f t="shared" si="3"/>
        <v>3447030</v>
      </c>
      <c r="D62" s="25">
        <f t="shared" si="3"/>
        <v>3446480</v>
      </c>
      <c r="E62" s="25">
        <f t="shared" si="3"/>
        <v>3460324</v>
      </c>
      <c r="F62" s="25">
        <f t="shared" si="3"/>
        <v>3463662</v>
      </c>
      <c r="G62" s="25">
        <f t="shared" si="3"/>
        <v>3479420</v>
      </c>
      <c r="H62" s="25">
        <f t="shared" si="3"/>
        <v>3490300</v>
      </c>
      <c r="I62" s="25">
        <f t="shared" si="3"/>
        <v>3520280</v>
      </c>
      <c r="J62" s="25">
        <f t="shared" si="3"/>
        <v>3538124</v>
      </c>
      <c r="K62" s="25">
        <f t="shared" si="3"/>
        <v>3567824</v>
      </c>
      <c r="L62" s="25">
        <f t="shared" si="3"/>
        <v>3607144</v>
      </c>
      <c r="M62" s="25">
        <f t="shared" si="3"/>
        <v>3636436</v>
      </c>
      <c r="O62" s="11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3.5" thickBot="1" x14ac:dyDescent="0.25">
      <c r="A63" s="1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O63" s="13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x14ac:dyDescent="0.2">
      <c r="A64" s="6" t="s">
        <v>14</v>
      </c>
      <c r="O64" s="6"/>
    </row>
    <row r="65" spans="1:27" ht="13.5" thickBot="1" x14ac:dyDescent="0.25"/>
    <row r="66" spans="1:27" ht="15" x14ac:dyDescent="0.2">
      <c r="A66" s="7"/>
      <c r="B66" s="120" t="s">
        <v>36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1"/>
      <c r="O66" s="7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1"/>
    </row>
    <row r="67" spans="1:27" ht="15" x14ac:dyDescent="0.2">
      <c r="A67" s="9" t="s">
        <v>0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9"/>
      <c r="O67" s="9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9"/>
    </row>
    <row r="68" spans="1:27" ht="15" thickBot="1" x14ac:dyDescent="0.25">
      <c r="A68" s="2"/>
      <c r="B68" s="19" t="s">
        <v>1</v>
      </c>
      <c r="C68" s="19" t="s">
        <v>2</v>
      </c>
      <c r="D68" s="19" t="s">
        <v>3</v>
      </c>
      <c r="E68" s="19" t="s">
        <v>4</v>
      </c>
      <c r="F68" s="19" t="s">
        <v>5</v>
      </c>
      <c r="G68" s="19" t="s">
        <v>6</v>
      </c>
      <c r="H68" s="19" t="s">
        <v>7</v>
      </c>
      <c r="I68" s="19" t="s">
        <v>8</v>
      </c>
      <c r="J68" s="19" t="s">
        <v>9</v>
      </c>
      <c r="K68" s="19" t="s">
        <v>10</v>
      </c>
      <c r="L68" s="19" t="s">
        <v>11</v>
      </c>
      <c r="M68" s="23" t="s">
        <v>12</v>
      </c>
      <c r="O68" s="2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3"/>
    </row>
    <row r="69" spans="1:27" ht="15" thickTop="1" x14ac:dyDescent="0.2">
      <c r="A69" s="1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4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4"/>
    </row>
    <row r="70" spans="1:27" ht="14.25" x14ac:dyDescent="0.2">
      <c r="A70" s="11" t="s">
        <v>21</v>
      </c>
      <c r="B70" s="25">
        <v>857906</v>
      </c>
      <c r="C70" s="25">
        <v>857589</v>
      </c>
      <c r="D70" s="25">
        <v>861802</v>
      </c>
      <c r="E70" s="25">
        <v>867217</v>
      </c>
      <c r="F70" s="25">
        <v>876450</v>
      </c>
      <c r="G70" s="25">
        <v>889285</v>
      </c>
      <c r="H70" s="25">
        <v>915610</v>
      </c>
      <c r="I70" s="25">
        <v>928755</v>
      </c>
      <c r="J70" s="25">
        <v>928988</v>
      </c>
      <c r="K70" s="25">
        <v>951323</v>
      </c>
      <c r="L70" s="25">
        <v>962718</v>
      </c>
      <c r="M70" s="25">
        <v>966483</v>
      </c>
      <c r="O70" s="11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4.25" x14ac:dyDescent="0.2">
      <c r="A71" s="12" t="s">
        <v>22</v>
      </c>
      <c r="B71" s="26">
        <v>162844</v>
      </c>
      <c r="C71" s="26">
        <v>162904</v>
      </c>
      <c r="D71" s="26">
        <v>162124</v>
      </c>
      <c r="E71" s="26">
        <v>161599</v>
      </c>
      <c r="F71" s="26">
        <v>161228</v>
      </c>
      <c r="G71" s="26">
        <v>161557</v>
      </c>
      <c r="H71" s="26">
        <v>161392</v>
      </c>
      <c r="I71" s="26">
        <v>162111</v>
      </c>
      <c r="J71" s="26">
        <v>162100</v>
      </c>
      <c r="K71" s="26">
        <v>162374</v>
      </c>
      <c r="L71" s="26">
        <v>162032</v>
      </c>
      <c r="M71" s="26">
        <v>162017</v>
      </c>
      <c r="O71" s="12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4.25" x14ac:dyDescent="0.2">
      <c r="A72" s="11" t="s">
        <v>23</v>
      </c>
      <c r="B72" s="25">
        <v>1980987</v>
      </c>
      <c r="C72" s="25">
        <v>1977103</v>
      </c>
      <c r="D72" s="25">
        <v>1973751</v>
      </c>
      <c r="E72" s="25">
        <v>1963863</v>
      </c>
      <c r="F72" s="25">
        <v>1974673</v>
      </c>
      <c r="G72" s="25">
        <v>1983287</v>
      </c>
      <c r="H72" s="25">
        <v>2020002</v>
      </c>
      <c r="I72" s="25">
        <v>2026754</v>
      </c>
      <c r="J72" s="25">
        <v>1998205</v>
      </c>
      <c r="K72" s="25">
        <v>2033722</v>
      </c>
      <c r="L72" s="25">
        <v>2041676</v>
      </c>
      <c r="M72" s="25">
        <v>2027638</v>
      </c>
      <c r="O72" s="11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4.25" x14ac:dyDescent="0.2">
      <c r="A73" s="12" t="s">
        <v>24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O73" s="12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4.25" x14ac:dyDescent="0.2">
      <c r="A74" s="12" t="s">
        <v>25</v>
      </c>
      <c r="B74" s="26">
        <v>123860</v>
      </c>
      <c r="C74" s="26">
        <v>119327</v>
      </c>
      <c r="D74" s="26">
        <v>117986</v>
      </c>
      <c r="E74" s="26">
        <v>116163</v>
      </c>
      <c r="F74" s="26">
        <v>113420</v>
      </c>
      <c r="G74" s="26">
        <v>111724</v>
      </c>
      <c r="H74" s="26">
        <v>106894</v>
      </c>
      <c r="I74" s="26">
        <v>108703</v>
      </c>
      <c r="J74" s="26">
        <v>110237</v>
      </c>
      <c r="K74" s="28">
        <v>104937</v>
      </c>
      <c r="L74" s="26">
        <v>104540</v>
      </c>
      <c r="M74" s="26">
        <v>102495</v>
      </c>
      <c r="O74" s="12"/>
      <c r="P74" s="26"/>
      <c r="Q74" s="26"/>
      <c r="R74" s="26"/>
      <c r="S74" s="26"/>
      <c r="T74" s="26"/>
      <c r="U74" s="26"/>
      <c r="V74" s="26"/>
      <c r="W74" s="26"/>
      <c r="X74" s="26"/>
      <c r="Y74" s="28"/>
      <c r="Z74" s="26"/>
      <c r="AA74" s="26"/>
    </row>
    <row r="75" spans="1:27" ht="14.25" x14ac:dyDescent="0.2">
      <c r="A75" s="11" t="s">
        <v>26</v>
      </c>
      <c r="B75" s="25">
        <v>514109</v>
      </c>
      <c r="C75" s="25">
        <v>513207</v>
      </c>
      <c r="D75" s="25">
        <v>518037</v>
      </c>
      <c r="E75" s="25">
        <v>519128</v>
      </c>
      <c r="F75" s="25">
        <v>519012</v>
      </c>
      <c r="G75" s="25">
        <v>517024</v>
      </c>
      <c r="H75" s="25">
        <v>520614</v>
      </c>
      <c r="I75" s="25">
        <v>525613</v>
      </c>
      <c r="J75" s="25">
        <v>526972</v>
      </c>
      <c r="K75" s="25">
        <v>531375</v>
      </c>
      <c r="L75" s="25">
        <v>534981</v>
      </c>
      <c r="M75" s="25">
        <v>535390</v>
      </c>
      <c r="O75" s="11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4.25" x14ac:dyDescent="0.2">
      <c r="A76" s="12" t="s">
        <v>60</v>
      </c>
      <c r="B76" s="26">
        <v>0</v>
      </c>
      <c r="C76" s="26">
        <v>0</v>
      </c>
      <c r="D76" s="26">
        <v>0</v>
      </c>
      <c r="E76" s="26">
        <v>286</v>
      </c>
      <c r="F76" s="26">
        <v>690</v>
      </c>
      <c r="G76" s="26">
        <v>1059</v>
      </c>
      <c r="H76" s="26">
        <v>1442</v>
      </c>
      <c r="I76" s="26">
        <v>1669</v>
      </c>
      <c r="J76" s="26">
        <v>2474</v>
      </c>
      <c r="K76" s="26">
        <v>2961</v>
      </c>
      <c r="L76" s="26">
        <v>3395</v>
      </c>
      <c r="M76" s="26">
        <v>3525</v>
      </c>
      <c r="O76" s="12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4.25" x14ac:dyDescent="0.2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O77" s="12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4.25" x14ac:dyDescent="0.2">
      <c r="A78" s="11" t="s">
        <v>13</v>
      </c>
      <c r="B78" s="25">
        <f t="shared" ref="B78:M78" si="4">SUM(B70:B76)</f>
        <v>3639706</v>
      </c>
      <c r="C78" s="25">
        <f t="shared" si="4"/>
        <v>3630130</v>
      </c>
      <c r="D78" s="25">
        <f t="shared" si="4"/>
        <v>3633700</v>
      </c>
      <c r="E78" s="25">
        <f t="shared" si="4"/>
        <v>3628256</v>
      </c>
      <c r="F78" s="25">
        <f t="shared" si="4"/>
        <v>3645473</v>
      </c>
      <c r="G78" s="25">
        <f t="shared" si="4"/>
        <v>3663936</v>
      </c>
      <c r="H78" s="25">
        <f t="shared" si="4"/>
        <v>3725954</v>
      </c>
      <c r="I78" s="25">
        <f t="shared" si="4"/>
        <v>3753605</v>
      </c>
      <c r="J78" s="25">
        <f t="shared" si="4"/>
        <v>3728976</v>
      </c>
      <c r="K78" s="25">
        <f t="shared" si="4"/>
        <v>3786692</v>
      </c>
      <c r="L78" s="25">
        <f t="shared" si="4"/>
        <v>3809342</v>
      </c>
      <c r="M78" s="25">
        <f t="shared" si="4"/>
        <v>3797548</v>
      </c>
      <c r="O78" s="11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3.5" thickBot="1" x14ac:dyDescent="0.25">
      <c r="A79" s="13"/>
      <c r="B79" s="20"/>
      <c r="C79" s="20"/>
      <c r="D79" s="20"/>
      <c r="E79" s="33"/>
      <c r="F79" s="20"/>
      <c r="G79" s="20"/>
      <c r="H79" s="20"/>
      <c r="I79" s="20"/>
      <c r="J79" s="20"/>
      <c r="K79" s="20"/>
      <c r="L79" s="20"/>
      <c r="M79" s="20"/>
      <c r="O79" s="13"/>
      <c r="P79" s="20"/>
      <c r="Q79" s="20"/>
      <c r="R79" s="20"/>
      <c r="S79" s="33"/>
      <c r="T79" s="20"/>
      <c r="U79" s="20"/>
      <c r="V79" s="20"/>
      <c r="W79" s="20"/>
      <c r="X79" s="20"/>
      <c r="Y79" s="20"/>
      <c r="Z79" s="20"/>
      <c r="AA79" s="20"/>
    </row>
    <row r="80" spans="1:27" x14ac:dyDescent="0.2">
      <c r="A80" s="6" t="s">
        <v>14</v>
      </c>
      <c r="O80" s="6"/>
    </row>
    <row r="81" spans="1:27" x14ac:dyDescent="0.2">
      <c r="A81" s="6"/>
      <c r="E81" s="30"/>
      <c r="O81" s="6"/>
      <c r="S81" s="30"/>
    </row>
    <row r="82" spans="1:27" ht="13.5" thickBot="1" x14ac:dyDescent="0.25"/>
    <row r="83" spans="1:27" ht="15" x14ac:dyDescent="0.2">
      <c r="A83" s="7"/>
      <c r="B83" s="120" t="s">
        <v>57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1"/>
      <c r="O83" s="7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1"/>
    </row>
    <row r="84" spans="1:27" ht="15" x14ac:dyDescent="0.2">
      <c r="A84" s="9" t="s">
        <v>0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9"/>
      <c r="O84" s="9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9"/>
    </row>
    <row r="85" spans="1:27" ht="15" thickBot="1" x14ac:dyDescent="0.25">
      <c r="A85" s="2"/>
      <c r="B85" s="19" t="s">
        <v>1</v>
      </c>
      <c r="C85" s="19" t="s">
        <v>2</v>
      </c>
      <c r="D85" s="19" t="s">
        <v>3</v>
      </c>
      <c r="E85" s="19" t="s">
        <v>4</v>
      </c>
      <c r="F85" s="19" t="s">
        <v>5</v>
      </c>
      <c r="G85" s="19" t="s">
        <v>6</v>
      </c>
      <c r="H85" s="19" t="s">
        <v>7</v>
      </c>
      <c r="I85" s="19" t="s">
        <v>8</v>
      </c>
      <c r="J85" s="19" t="s">
        <v>9</v>
      </c>
      <c r="K85" s="19" t="s">
        <v>10</v>
      </c>
      <c r="L85" s="19" t="s">
        <v>11</v>
      </c>
      <c r="M85" s="23" t="s">
        <v>12</v>
      </c>
      <c r="O85" s="2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23"/>
    </row>
    <row r="86" spans="1:27" ht="15" thickTop="1" x14ac:dyDescent="0.2">
      <c r="A86" s="1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4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24"/>
    </row>
    <row r="87" spans="1:27" ht="14.25" x14ac:dyDescent="0.2">
      <c r="A87" s="11" t="s">
        <v>21</v>
      </c>
      <c r="B87" s="25">
        <v>976500</v>
      </c>
      <c r="C87" s="25">
        <v>985675</v>
      </c>
      <c r="D87" s="25">
        <v>1004490</v>
      </c>
      <c r="E87" s="25">
        <v>1020126</v>
      </c>
      <c r="F87" s="25">
        <v>1032297</v>
      </c>
      <c r="G87" s="25">
        <v>1047105</v>
      </c>
      <c r="H87" s="25">
        <v>1052435</v>
      </c>
      <c r="I87" s="25">
        <v>1062912</v>
      </c>
      <c r="J87" s="25">
        <v>1077554</v>
      </c>
      <c r="K87" s="25">
        <v>1117614</v>
      </c>
      <c r="L87" s="25">
        <v>1120000</v>
      </c>
      <c r="M87" s="25">
        <v>1125000</v>
      </c>
      <c r="O87" s="11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4.25" x14ac:dyDescent="0.2">
      <c r="A88" s="12" t="s">
        <v>22</v>
      </c>
      <c r="B88" s="26">
        <v>161752</v>
      </c>
      <c r="C88" s="26">
        <v>161526</v>
      </c>
      <c r="D88" s="26">
        <v>162303</v>
      </c>
      <c r="E88" s="26">
        <v>163024</v>
      </c>
      <c r="F88" s="26">
        <v>164092</v>
      </c>
      <c r="G88" s="26">
        <v>164699</v>
      </c>
      <c r="H88" s="26">
        <v>162908</v>
      </c>
      <c r="I88" s="26">
        <v>164622</v>
      </c>
      <c r="J88" s="26">
        <v>164204</v>
      </c>
      <c r="K88" s="26">
        <v>166602</v>
      </c>
      <c r="L88" s="26">
        <v>167000</v>
      </c>
      <c r="M88" s="26">
        <v>167500</v>
      </c>
      <c r="O88" s="12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4.25" x14ac:dyDescent="0.2">
      <c r="A89" s="11" t="s">
        <v>23</v>
      </c>
      <c r="B89" s="25">
        <v>2020025</v>
      </c>
      <c r="C89" s="25">
        <v>2017020</v>
      </c>
      <c r="D89" s="25">
        <v>2025630</v>
      </c>
      <c r="E89" s="25">
        <v>2025260</v>
      </c>
      <c r="F89" s="25">
        <v>2027474</v>
      </c>
      <c r="G89" s="25">
        <v>2030108</v>
      </c>
      <c r="H89" s="25">
        <v>2054665</v>
      </c>
      <c r="I89" s="25">
        <v>2071893</v>
      </c>
      <c r="J89" s="25">
        <v>2029679</v>
      </c>
      <c r="K89" s="25">
        <v>2066930</v>
      </c>
      <c r="L89" s="25">
        <v>2090000</v>
      </c>
      <c r="M89" s="25">
        <v>2095000</v>
      </c>
      <c r="O89" s="11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4.25" x14ac:dyDescent="0.2">
      <c r="A90" s="12" t="s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O90" s="1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4.25" x14ac:dyDescent="0.2">
      <c r="A91" s="12" t="s">
        <v>25</v>
      </c>
      <c r="B91" s="26">
        <v>101307</v>
      </c>
      <c r="C91" s="26">
        <v>91037</v>
      </c>
      <c r="D91" s="26">
        <v>97377</v>
      </c>
      <c r="E91" s="26">
        <v>95399</v>
      </c>
      <c r="F91" s="26">
        <v>96527</v>
      </c>
      <c r="G91" s="26">
        <v>94853</v>
      </c>
      <c r="H91" s="26">
        <v>91633</v>
      </c>
      <c r="I91" s="26">
        <v>92216</v>
      </c>
      <c r="J91" s="26">
        <v>91501</v>
      </c>
      <c r="K91" s="28">
        <v>84408</v>
      </c>
      <c r="L91" s="26">
        <v>84000</v>
      </c>
      <c r="M91" s="26">
        <v>83000</v>
      </c>
      <c r="O91" s="12"/>
      <c r="P91" s="26"/>
      <c r="Q91" s="26"/>
      <c r="R91" s="26"/>
      <c r="S91" s="26"/>
      <c r="T91" s="26"/>
      <c r="U91" s="26"/>
      <c r="V91" s="26"/>
      <c r="W91" s="26"/>
      <c r="X91" s="26"/>
      <c r="Y91" s="28"/>
      <c r="Z91" s="26"/>
      <c r="AA91" s="26"/>
    </row>
    <row r="92" spans="1:27" ht="14.25" x14ac:dyDescent="0.2">
      <c r="A92" s="11" t="s">
        <v>26</v>
      </c>
      <c r="B92" s="25">
        <v>539124</v>
      </c>
      <c r="C92" s="25">
        <v>539725</v>
      </c>
      <c r="D92" s="25">
        <v>546171</v>
      </c>
      <c r="E92" s="25">
        <v>551023</v>
      </c>
      <c r="F92" s="25">
        <v>550184</v>
      </c>
      <c r="G92" s="25">
        <v>558255</v>
      </c>
      <c r="H92" s="25">
        <v>560836</v>
      </c>
      <c r="I92" s="25">
        <v>564055</v>
      </c>
      <c r="J92" s="25">
        <v>538706</v>
      </c>
      <c r="K92" s="25">
        <v>575469</v>
      </c>
      <c r="L92" s="25">
        <v>578000</v>
      </c>
      <c r="M92" s="25">
        <v>580000</v>
      </c>
      <c r="O92" s="11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4.25" x14ac:dyDescent="0.2">
      <c r="A93" s="12" t="s">
        <v>60</v>
      </c>
      <c r="B93" s="26">
        <v>3482</v>
      </c>
      <c r="C93" s="26">
        <v>4046</v>
      </c>
      <c r="D93" s="26">
        <v>4035</v>
      </c>
      <c r="E93" s="26">
        <v>3815</v>
      </c>
      <c r="F93" s="26">
        <v>3865</v>
      </c>
      <c r="G93" s="26">
        <v>4498</v>
      </c>
      <c r="H93" s="26">
        <v>4662</v>
      </c>
      <c r="I93" s="26">
        <v>5018</v>
      </c>
      <c r="J93" s="26">
        <v>4754</v>
      </c>
      <c r="K93" s="26">
        <v>5653</v>
      </c>
      <c r="L93" s="26">
        <v>6000</v>
      </c>
      <c r="M93" s="26">
        <v>6500</v>
      </c>
      <c r="O93" s="12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4.25" x14ac:dyDescent="0.2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O94" s="12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4.25" x14ac:dyDescent="0.2">
      <c r="A95" s="11" t="s">
        <v>13</v>
      </c>
      <c r="B95" s="25">
        <f t="shared" ref="B95:M95" si="5">SUM(B87:B93)</f>
        <v>3802190</v>
      </c>
      <c r="C95" s="25">
        <f t="shared" si="5"/>
        <v>3799029</v>
      </c>
      <c r="D95" s="25">
        <f t="shared" si="5"/>
        <v>3840006</v>
      </c>
      <c r="E95" s="25">
        <f t="shared" si="5"/>
        <v>3858647</v>
      </c>
      <c r="F95" s="25">
        <f t="shared" si="5"/>
        <v>3874439</v>
      </c>
      <c r="G95" s="25">
        <f t="shared" si="5"/>
        <v>3899518</v>
      </c>
      <c r="H95" s="25">
        <f t="shared" si="5"/>
        <v>3927139</v>
      </c>
      <c r="I95" s="25">
        <f t="shared" si="5"/>
        <v>3960716</v>
      </c>
      <c r="J95" s="25">
        <f t="shared" si="5"/>
        <v>3906398</v>
      </c>
      <c r="K95" s="25">
        <f t="shared" si="5"/>
        <v>4016676</v>
      </c>
      <c r="L95" s="25">
        <f t="shared" si="5"/>
        <v>4045000</v>
      </c>
      <c r="M95" s="25">
        <f t="shared" si="5"/>
        <v>4057000</v>
      </c>
      <c r="O95" s="11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3.5" thickBot="1" x14ac:dyDescent="0.25">
      <c r="A96" s="1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O96" s="13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x14ac:dyDescent="0.2">
      <c r="A97" s="6" t="s">
        <v>70</v>
      </c>
      <c r="O97" s="6"/>
    </row>
    <row r="98" spans="1:27" x14ac:dyDescent="0.2">
      <c r="A98" s="6" t="s">
        <v>71</v>
      </c>
      <c r="E98" s="30"/>
      <c r="O98" s="6"/>
      <c r="S98" s="30"/>
    </row>
    <row r="99" spans="1:27" ht="13.5" thickBot="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x14ac:dyDescent="0.2">
      <c r="A100" s="7"/>
      <c r="B100" s="120" t="s">
        <v>74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1"/>
      <c r="O100" s="7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1"/>
    </row>
    <row r="101" spans="1:27" ht="15" x14ac:dyDescent="0.2">
      <c r="A101" s="9" t="s">
        <v>0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9"/>
      <c r="O101" s="9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9"/>
    </row>
    <row r="102" spans="1:27" ht="15" thickBot="1" x14ac:dyDescent="0.25">
      <c r="A102" s="2"/>
      <c r="B102" s="19" t="s">
        <v>1</v>
      </c>
      <c r="C102" s="19" t="s">
        <v>2</v>
      </c>
      <c r="D102" s="19" t="s">
        <v>3</v>
      </c>
      <c r="E102" s="19" t="s">
        <v>4</v>
      </c>
      <c r="F102" s="19" t="s">
        <v>5</v>
      </c>
      <c r="G102" s="19" t="s">
        <v>6</v>
      </c>
      <c r="H102" s="19" t="s">
        <v>7</v>
      </c>
      <c r="I102" s="19" t="s">
        <v>8</v>
      </c>
      <c r="J102" s="19" t="s">
        <v>9</v>
      </c>
      <c r="K102" s="19" t="s">
        <v>10</v>
      </c>
      <c r="L102" s="19" t="s">
        <v>11</v>
      </c>
      <c r="M102" s="23" t="s">
        <v>12</v>
      </c>
      <c r="O102" s="2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23"/>
    </row>
    <row r="103" spans="1:27" ht="15" thickTop="1" x14ac:dyDescent="0.2">
      <c r="A103" s="1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4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24"/>
    </row>
    <row r="104" spans="1:27" ht="14.25" x14ac:dyDescent="0.2">
      <c r="A104" s="11" t="s">
        <v>21</v>
      </c>
      <c r="B104" s="4">
        <v>1217890</v>
      </c>
      <c r="C104" s="4">
        <v>1257863</v>
      </c>
      <c r="D104" s="4">
        <v>1280810</v>
      </c>
      <c r="E104" s="4">
        <v>1304048</v>
      </c>
      <c r="F104" s="4">
        <v>1332698</v>
      </c>
      <c r="G104" s="4">
        <v>1385763</v>
      </c>
      <c r="H104" s="4">
        <v>1417343</v>
      </c>
      <c r="I104" s="4">
        <v>1450334</v>
      </c>
      <c r="J104" s="4">
        <v>1475000</v>
      </c>
      <c r="K104" s="4">
        <v>1490000</v>
      </c>
      <c r="L104" s="4">
        <v>1505000</v>
      </c>
      <c r="M104" s="4">
        <v>1525000</v>
      </c>
      <c r="O104" s="11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4.25" x14ac:dyDescent="0.2">
      <c r="A105" s="12" t="s">
        <v>22</v>
      </c>
      <c r="B105" s="5">
        <v>168927</v>
      </c>
      <c r="C105" s="5">
        <v>171885</v>
      </c>
      <c r="D105" s="5">
        <v>172632</v>
      </c>
      <c r="E105" s="5">
        <v>173471</v>
      </c>
      <c r="F105" s="5">
        <v>175672</v>
      </c>
      <c r="G105" s="5">
        <v>176712</v>
      </c>
      <c r="H105" s="5">
        <v>177785</v>
      </c>
      <c r="I105" s="5">
        <v>178785</v>
      </c>
      <c r="J105" s="5">
        <v>179250</v>
      </c>
      <c r="K105" s="5">
        <v>180500</v>
      </c>
      <c r="L105" s="5">
        <v>182000</v>
      </c>
      <c r="M105" s="5">
        <v>182500</v>
      </c>
      <c r="O105" s="12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4.25" x14ac:dyDescent="0.2">
      <c r="A106" s="11" t="s">
        <v>23</v>
      </c>
      <c r="B106" s="4">
        <v>2127760</v>
      </c>
      <c r="C106" s="4">
        <v>2141891</v>
      </c>
      <c r="D106" s="4">
        <v>2137941</v>
      </c>
      <c r="E106" s="4">
        <v>2142448</v>
      </c>
      <c r="F106" s="4">
        <v>2166410</v>
      </c>
      <c r="G106" s="4">
        <v>2167947</v>
      </c>
      <c r="H106" s="4">
        <v>2185079</v>
      </c>
      <c r="I106" s="4">
        <v>2203687</v>
      </c>
      <c r="J106" s="4">
        <v>2215000</v>
      </c>
      <c r="K106" s="4">
        <v>2230000</v>
      </c>
      <c r="L106" s="4">
        <v>2235000</v>
      </c>
      <c r="M106" s="4">
        <v>2238000</v>
      </c>
      <c r="O106" s="11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4.25" x14ac:dyDescent="0.2">
      <c r="A107" s="12" t="s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O107" s="12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4.25" x14ac:dyDescent="0.2">
      <c r="A108" s="12" t="s">
        <v>25</v>
      </c>
      <c r="B108" s="5">
        <v>87960</v>
      </c>
      <c r="C108" s="5">
        <v>84692</v>
      </c>
      <c r="D108" s="5">
        <v>82905</v>
      </c>
      <c r="E108" s="5">
        <v>79840</v>
      </c>
      <c r="F108" s="5">
        <v>79529</v>
      </c>
      <c r="G108" s="5">
        <v>82163</v>
      </c>
      <c r="H108" s="5">
        <v>78818</v>
      </c>
      <c r="I108" s="5">
        <v>77893</v>
      </c>
      <c r="J108" s="5">
        <v>76500</v>
      </c>
      <c r="K108" s="5">
        <v>77500</v>
      </c>
      <c r="L108" s="5">
        <v>74000</v>
      </c>
      <c r="M108" s="5">
        <v>73500</v>
      </c>
      <c r="O108" s="12"/>
      <c r="P108" s="26"/>
      <c r="Q108" s="26"/>
      <c r="R108" s="26"/>
      <c r="S108" s="26"/>
      <c r="T108" s="26"/>
      <c r="U108" s="26"/>
      <c r="V108" s="26"/>
      <c r="W108" s="26"/>
      <c r="X108" s="26"/>
      <c r="Y108" s="28"/>
      <c r="Z108" s="26"/>
      <c r="AA108" s="26"/>
    </row>
    <row r="109" spans="1:27" ht="14.25" x14ac:dyDescent="0.2">
      <c r="A109" s="11" t="s">
        <v>26</v>
      </c>
      <c r="B109" s="4">
        <v>582000</v>
      </c>
      <c r="C109" s="4">
        <v>585000</v>
      </c>
      <c r="D109" s="4">
        <v>590000</v>
      </c>
      <c r="E109" s="4">
        <v>592000</v>
      </c>
      <c r="F109" s="4">
        <v>595000</v>
      </c>
      <c r="G109" s="4">
        <v>600000</v>
      </c>
      <c r="H109" s="4">
        <v>602000</v>
      </c>
      <c r="I109" s="4">
        <v>605000</v>
      </c>
      <c r="J109" s="4">
        <v>610000</v>
      </c>
      <c r="K109" s="4">
        <v>612250</v>
      </c>
      <c r="L109" s="4">
        <v>613000</v>
      </c>
      <c r="M109" s="4">
        <v>614500</v>
      </c>
      <c r="O109" s="11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4.25" x14ac:dyDescent="0.2">
      <c r="A110" s="12" t="s">
        <v>60</v>
      </c>
      <c r="B110" s="5">
        <v>7255</v>
      </c>
      <c r="C110" s="5">
        <v>7722</v>
      </c>
      <c r="D110" s="5">
        <v>8115</v>
      </c>
      <c r="E110" s="5">
        <v>8480</v>
      </c>
      <c r="F110" s="5">
        <v>8603</v>
      </c>
      <c r="G110" s="5">
        <v>8977</v>
      </c>
      <c r="H110" s="5">
        <v>9473</v>
      </c>
      <c r="I110" s="5">
        <v>9858</v>
      </c>
      <c r="J110" s="5">
        <v>10250</v>
      </c>
      <c r="K110" s="5">
        <v>10750</v>
      </c>
      <c r="L110" s="5">
        <v>11000</v>
      </c>
      <c r="M110" s="5">
        <v>11500</v>
      </c>
      <c r="O110" s="12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4.25" x14ac:dyDescent="0.2">
      <c r="A111" s="12"/>
      <c r="B111" s="1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O111" s="12"/>
      <c r="P111" s="1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x14ac:dyDescent="0.2">
      <c r="A112" s="11" t="s">
        <v>13</v>
      </c>
      <c r="B112" s="8">
        <f>SUM(B104:B110)</f>
        <v>4191792</v>
      </c>
      <c r="C112" s="8">
        <f t="shared" ref="C112:M112" si="6">SUM(C104:C110)</f>
        <v>4249053</v>
      </c>
      <c r="D112" s="8">
        <f t="shared" si="6"/>
        <v>4272403</v>
      </c>
      <c r="E112" s="8">
        <f t="shared" si="6"/>
        <v>4300287</v>
      </c>
      <c r="F112" s="8">
        <f t="shared" si="6"/>
        <v>4357912</v>
      </c>
      <c r="G112" s="8">
        <f>SUM(G104:G110)</f>
        <v>4421562</v>
      </c>
      <c r="H112" s="8">
        <f t="shared" si="6"/>
        <v>4470498</v>
      </c>
      <c r="I112" s="8">
        <f t="shared" si="6"/>
        <v>4525557</v>
      </c>
      <c r="J112" s="8">
        <f t="shared" si="6"/>
        <v>4566000</v>
      </c>
      <c r="K112" s="8">
        <f t="shared" si="6"/>
        <v>4601000</v>
      </c>
      <c r="L112" s="8">
        <f t="shared" si="6"/>
        <v>4620000</v>
      </c>
      <c r="M112" s="8">
        <f t="shared" si="6"/>
        <v>4645000</v>
      </c>
      <c r="O112" s="1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3.5" thickBot="1" x14ac:dyDescent="0.25">
      <c r="A113" s="1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O113" s="13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x14ac:dyDescent="0.2">
      <c r="A114" s="6" t="s">
        <v>78</v>
      </c>
      <c r="O114" s="6"/>
    </row>
    <row r="115" spans="1:27" ht="13.5" thickBot="1" x14ac:dyDescent="0.25">
      <c r="E115" s="16"/>
      <c r="F115" s="16"/>
      <c r="G115" s="38"/>
      <c r="H115" s="38"/>
      <c r="I115" s="38"/>
      <c r="J115" s="38"/>
      <c r="K115" s="38"/>
      <c r="S115" s="16"/>
      <c r="T115" s="16"/>
      <c r="U115" s="38"/>
      <c r="V115" s="38"/>
      <c r="W115" s="38"/>
      <c r="X115" s="38"/>
      <c r="Y115" s="38"/>
    </row>
    <row r="116" spans="1:27" ht="15" x14ac:dyDescent="0.2">
      <c r="A116" s="7"/>
      <c r="B116" s="120" t="s">
        <v>81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1"/>
      <c r="O116" s="7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1"/>
    </row>
    <row r="117" spans="1:27" ht="15" x14ac:dyDescent="0.2">
      <c r="A117" s="9" t="s">
        <v>0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9"/>
      <c r="O117" s="9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9"/>
    </row>
    <row r="118" spans="1:27" ht="15" thickBot="1" x14ac:dyDescent="0.25">
      <c r="A118" s="2"/>
      <c r="B118" s="19" t="s">
        <v>1</v>
      </c>
      <c r="C118" s="19" t="s">
        <v>2</v>
      </c>
      <c r="D118" s="19" t="s">
        <v>3</v>
      </c>
      <c r="E118" s="19" t="s">
        <v>4</v>
      </c>
      <c r="F118" s="19" t="s">
        <v>5</v>
      </c>
      <c r="G118" s="19" t="s">
        <v>6</v>
      </c>
      <c r="H118" s="19" t="s">
        <v>7</v>
      </c>
      <c r="I118" s="19" t="s">
        <v>8</v>
      </c>
      <c r="J118" s="19" t="s">
        <v>9</v>
      </c>
      <c r="K118" s="19" t="s">
        <v>10</v>
      </c>
      <c r="L118" s="19" t="s">
        <v>11</v>
      </c>
      <c r="M118" s="23" t="s">
        <v>12</v>
      </c>
      <c r="O118" s="2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23"/>
    </row>
    <row r="119" spans="1:27" ht="15" thickTop="1" x14ac:dyDescent="0.2">
      <c r="A119" s="1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4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24"/>
    </row>
    <row r="120" spans="1:27" ht="14.25" x14ac:dyDescent="0.2">
      <c r="A120" s="11" t="s">
        <v>21</v>
      </c>
      <c r="B120" s="4">
        <v>1615000</v>
      </c>
      <c r="C120" s="4">
        <v>1625000</v>
      </c>
      <c r="D120" s="4">
        <v>1650000</v>
      </c>
      <c r="E120" s="4">
        <v>1660000</v>
      </c>
      <c r="F120" s="4">
        <v>1690000</v>
      </c>
      <c r="G120" s="4">
        <v>1740000</v>
      </c>
      <c r="H120" s="4">
        <v>1750000</v>
      </c>
      <c r="I120" s="4">
        <v>1770000</v>
      </c>
      <c r="J120" s="4">
        <v>1790000</v>
      </c>
      <c r="K120" s="4">
        <v>1815000</v>
      </c>
      <c r="L120" s="4">
        <v>1825000</v>
      </c>
      <c r="M120" s="4">
        <v>1865000</v>
      </c>
      <c r="O120" s="11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4.25" x14ac:dyDescent="0.2">
      <c r="A121" s="12" t="s">
        <v>22</v>
      </c>
      <c r="B121" s="5">
        <v>189500</v>
      </c>
      <c r="C121" s="5">
        <v>191000</v>
      </c>
      <c r="D121" s="5">
        <v>192500</v>
      </c>
      <c r="E121" s="5">
        <v>194000</v>
      </c>
      <c r="F121" s="5">
        <v>194500</v>
      </c>
      <c r="G121" s="5">
        <v>194750</v>
      </c>
      <c r="H121" s="5">
        <v>195500</v>
      </c>
      <c r="I121" s="5">
        <v>196000</v>
      </c>
      <c r="J121" s="5">
        <v>196500</v>
      </c>
      <c r="K121" s="5">
        <v>197000</v>
      </c>
      <c r="L121" s="5">
        <v>197500</v>
      </c>
      <c r="M121" s="5">
        <v>200000</v>
      </c>
      <c r="O121" s="12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4.25" x14ac:dyDescent="0.2">
      <c r="A122" s="11" t="s">
        <v>23</v>
      </c>
      <c r="B122" s="4">
        <v>2250000</v>
      </c>
      <c r="C122" s="4">
        <v>2252500</v>
      </c>
      <c r="D122" s="4">
        <v>2290000</v>
      </c>
      <c r="E122" s="4">
        <v>2300000</v>
      </c>
      <c r="F122" s="4">
        <v>2315000</v>
      </c>
      <c r="G122" s="4">
        <v>2318000</v>
      </c>
      <c r="H122" s="4">
        <v>2325000</v>
      </c>
      <c r="I122" s="4">
        <v>2335500</v>
      </c>
      <c r="J122" s="4">
        <v>2345000</v>
      </c>
      <c r="K122" s="4">
        <v>2350000</v>
      </c>
      <c r="L122" s="4">
        <v>2366000</v>
      </c>
      <c r="M122" s="4">
        <v>2375000</v>
      </c>
      <c r="O122" s="11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4.25" x14ac:dyDescent="0.2">
      <c r="A123" s="12" t="s">
        <v>24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O123" s="1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4.25" x14ac:dyDescent="0.2">
      <c r="A124" s="12" t="s">
        <v>25</v>
      </c>
      <c r="B124" s="5">
        <v>70000</v>
      </c>
      <c r="C124" s="5">
        <v>68500</v>
      </c>
      <c r="D124" s="5">
        <v>67000</v>
      </c>
      <c r="E124" s="5">
        <v>68000</v>
      </c>
      <c r="F124" s="5">
        <v>64000</v>
      </c>
      <c r="G124" s="5">
        <v>63500</v>
      </c>
      <c r="H124" s="5">
        <v>62500</v>
      </c>
      <c r="I124" s="5">
        <v>62000</v>
      </c>
      <c r="J124" s="5">
        <v>60500</v>
      </c>
      <c r="K124" s="5">
        <v>58000</v>
      </c>
      <c r="L124" s="5">
        <v>57000</v>
      </c>
      <c r="M124" s="5">
        <v>52000</v>
      </c>
      <c r="O124" s="12"/>
      <c r="P124" s="26"/>
      <c r="Q124" s="26"/>
      <c r="R124" s="26"/>
      <c r="S124" s="26"/>
      <c r="T124" s="26"/>
      <c r="U124" s="26"/>
      <c r="V124" s="26"/>
      <c r="W124" s="26"/>
      <c r="X124" s="26"/>
      <c r="Y124" s="28"/>
      <c r="Z124" s="26"/>
      <c r="AA124" s="26"/>
    </row>
    <row r="125" spans="1:27" ht="14.25" x14ac:dyDescent="0.2">
      <c r="A125" s="11" t="s">
        <v>26</v>
      </c>
      <c r="B125" s="4">
        <v>631750</v>
      </c>
      <c r="C125" s="4">
        <v>635000</v>
      </c>
      <c r="D125" s="4">
        <v>643000</v>
      </c>
      <c r="E125" s="4">
        <v>645750</v>
      </c>
      <c r="F125" s="4">
        <v>654500</v>
      </c>
      <c r="G125" s="4">
        <v>657000</v>
      </c>
      <c r="H125" s="4">
        <v>658000</v>
      </c>
      <c r="I125" s="4">
        <v>662000</v>
      </c>
      <c r="J125" s="4">
        <v>665000</v>
      </c>
      <c r="K125" s="4">
        <v>666500</v>
      </c>
      <c r="L125" s="4">
        <v>670500</v>
      </c>
      <c r="M125" s="4">
        <v>676000</v>
      </c>
      <c r="O125" s="11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4.25" x14ac:dyDescent="0.2">
      <c r="A126" s="12" t="s">
        <v>60</v>
      </c>
      <c r="B126" s="5">
        <v>11750</v>
      </c>
      <c r="C126" s="5">
        <v>12000</v>
      </c>
      <c r="D126" s="5">
        <v>12500</v>
      </c>
      <c r="E126" s="5">
        <v>13250</v>
      </c>
      <c r="F126" s="5">
        <v>13300</v>
      </c>
      <c r="G126" s="5">
        <v>13750</v>
      </c>
      <c r="H126" s="5">
        <v>14250</v>
      </c>
      <c r="I126" s="5">
        <v>14500</v>
      </c>
      <c r="J126" s="5">
        <v>14750</v>
      </c>
      <c r="K126" s="5">
        <v>15000</v>
      </c>
      <c r="L126" s="5">
        <v>15500</v>
      </c>
      <c r="M126" s="5">
        <v>15750</v>
      </c>
      <c r="O126" s="12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4.25" x14ac:dyDescent="0.2">
      <c r="A127" s="12"/>
      <c r="B127" s="1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O127" s="12"/>
      <c r="P127" s="1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x14ac:dyDescent="0.2">
      <c r="A128" s="11" t="s">
        <v>13</v>
      </c>
      <c r="B128" s="8">
        <f t="shared" ref="B128:G128" si="7">SUM(B120:B126)</f>
        <v>4768000</v>
      </c>
      <c r="C128" s="8">
        <f t="shared" si="7"/>
        <v>4784000</v>
      </c>
      <c r="D128" s="8">
        <f t="shared" si="7"/>
        <v>4855000</v>
      </c>
      <c r="E128" s="8">
        <f t="shared" si="7"/>
        <v>4881000</v>
      </c>
      <c r="F128" s="8">
        <f t="shared" si="7"/>
        <v>4931300</v>
      </c>
      <c r="G128" s="103">
        <f t="shared" si="7"/>
        <v>4987000</v>
      </c>
      <c r="H128" s="8">
        <f t="shared" ref="H128:M128" si="8">SUM(H120:H126)</f>
        <v>5005250</v>
      </c>
      <c r="I128" s="8">
        <f t="shared" si="8"/>
        <v>5040000</v>
      </c>
      <c r="J128" s="8">
        <f t="shared" si="8"/>
        <v>5071750</v>
      </c>
      <c r="K128" s="8">
        <f t="shared" si="8"/>
        <v>5101500</v>
      </c>
      <c r="L128" s="8">
        <f t="shared" si="8"/>
        <v>5131500</v>
      </c>
      <c r="M128" s="104">
        <f t="shared" si="8"/>
        <v>5183750</v>
      </c>
      <c r="O128" s="11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3.5" thickBot="1" x14ac:dyDescent="0.25">
      <c r="A129" s="1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O129" s="13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x14ac:dyDescent="0.2">
      <c r="A130" s="6" t="s">
        <v>78</v>
      </c>
      <c r="O130" s="6"/>
    </row>
    <row r="131" spans="1:27" ht="13.5" thickBot="1" x14ac:dyDescent="0.25">
      <c r="B131" s="16"/>
      <c r="C131" s="16"/>
      <c r="E131" s="16"/>
      <c r="F131" s="16"/>
      <c r="G131" s="16"/>
      <c r="H131" s="16"/>
      <c r="I131" s="16"/>
      <c r="J131" s="34"/>
      <c r="P131" s="16"/>
      <c r="Q131" s="16"/>
      <c r="S131" s="16"/>
      <c r="T131" s="16"/>
      <c r="U131" s="16"/>
      <c r="V131" s="16"/>
      <c r="W131" s="16"/>
      <c r="X131" s="34"/>
    </row>
    <row r="132" spans="1:27" ht="15" x14ac:dyDescent="0.2">
      <c r="A132" s="7"/>
      <c r="B132" s="120" t="s">
        <v>87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1"/>
      <c r="O132" s="7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1"/>
    </row>
    <row r="133" spans="1:27" ht="15" x14ac:dyDescent="0.2">
      <c r="A133" s="9" t="s">
        <v>0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9"/>
      <c r="O133" s="9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9"/>
    </row>
    <row r="134" spans="1:27" ht="15" thickBot="1" x14ac:dyDescent="0.25">
      <c r="A134" s="2"/>
      <c r="B134" s="19" t="s">
        <v>1</v>
      </c>
      <c r="C134" s="19" t="s">
        <v>2</v>
      </c>
      <c r="D134" s="19" t="s">
        <v>3</v>
      </c>
      <c r="E134" s="19" t="s">
        <v>4</v>
      </c>
      <c r="F134" s="19" t="s">
        <v>5</v>
      </c>
      <c r="G134" s="19" t="s">
        <v>6</v>
      </c>
      <c r="H134" s="19" t="s">
        <v>7</v>
      </c>
      <c r="I134" s="19" t="s">
        <v>8</v>
      </c>
      <c r="J134" s="19" t="s">
        <v>9</v>
      </c>
      <c r="K134" s="19" t="s">
        <v>10</v>
      </c>
      <c r="L134" s="19" t="s">
        <v>11</v>
      </c>
      <c r="M134" s="23" t="s">
        <v>12</v>
      </c>
      <c r="O134" s="2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23"/>
    </row>
    <row r="135" spans="1:27" ht="15" thickTop="1" x14ac:dyDescent="0.2">
      <c r="A135" s="1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4"/>
      <c r="O135" s="1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24"/>
    </row>
    <row r="136" spans="1:27" ht="14.25" x14ac:dyDescent="0.2">
      <c r="A136" s="11" t="s">
        <v>21</v>
      </c>
      <c r="B136" s="4">
        <v>1925000</v>
      </c>
      <c r="C136" s="4">
        <v>1950000</v>
      </c>
      <c r="D136" s="4">
        <v>2015000</v>
      </c>
      <c r="E136" s="4">
        <v>2050000</v>
      </c>
      <c r="F136" s="4">
        <v>2052000</v>
      </c>
      <c r="G136" s="4">
        <v>2100000</v>
      </c>
      <c r="H136" s="4">
        <v>2155000</v>
      </c>
      <c r="I136" s="4">
        <v>2200000</v>
      </c>
      <c r="J136" s="4">
        <v>2250000</v>
      </c>
      <c r="K136" s="4">
        <v>2280000</v>
      </c>
      <c r="L136" s="4">
        <v>2285000</v>
      </c>
      <c r="M136" s="4">
        <v>2350000</v>
      </c>
      <c r="O136" s="11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4.25" x14ac:dyDescent="0.2">
      <c r="A137" s="12" t="s">
        <v>22</v>
      </c>
      <c r="B137" s="5">
        <v>200500</v>
      </c>
      <c r="C137" s="5">
        <v>201000</v>
      </c>
      <c r="D137" s="5">
        <v>202000</v>
      </c>
      <c r="E137" s="5">
        <v>203000</v>
      </c>
      <c r="F137" s="5">
        <v>203250</v>
      </c>
      <c r="G137" s="5">
        <v>204500</v>
      </c>
      <c r="H137" s="5">
        <v>207000</v>
      </c>
      <c r="I137" s="5">
        <v>210000</v>
      </c>
      <c r="J137" s="5">
        <v>212000</v>
      </c>
      <c r="K137" s="5">
        <v>214000</v>
      </c>
      <c r="L137" s="5">
        <v>215000</v>
      </c>
      <c r="M137" s="5">
        <v>220000</v>
      </c>
      <c r="O137" s="12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4.25" x14ac:dyDescent="0.2">
      <c r="A138" s="11" t="s">
        <v>23</v>
      </c>
      <c r="B138" s="4">
        <v>2390000</v>
      </c>
      <c r="C138" s="4">
        <v>2400000</v>
      </c>
      <c r="D138" s="4">
        <v>2415000</v>
      </c>
      <c r="E138" s="4">
        <v>2416000</v>
      </c>
      <c r="F138" s="4">
        <v>2416000</v>
      </c>
      <c r="G138" s="4">
        <v>2415000</v>
      </c>
      <c r="H138" s="4">
        <v>2387500</v>
      </c>
      <c r="I138" s="4">
        <v>2390000</v>
      </c>
      <c r="J138" s="4">
        <v>2392000</v>
      </c>
      <c r="K138" s="4">
        <v>2395000</v>
      </c>
      <c r="L138" s="4">
        <v>2398000</v>
      </c>
      <c r="M138" s="4">
        <v>2420000</v>
      </c>
      <c r="O138" s="11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4.25" x14ac:dyDescent="0.2">
      <c r="A139" s="12" t="s">
        <v>24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O139" s="12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4.25" x14ac:dyDescent="0.2">
      <c r="A140" s="12" t="s">
        <v>25</v>
      </c>
      <c r="B140" s="5">
        <v>50000</v>
      </c>
      <c r="C140" s="5">
        <v>48750</v>
      </c>
      <c r="D140" s="5">
        <v>48000</v>
      </c>
      <c r="E140" s="5">
        <v>47250</v>
      </c>
      <c r="F140" s="5">
        <v>45250</v>
      </c>
      <c r="G140" s="5">
        <v>44500</v>
      </c>
      <c r="H140" s="5">
        <v>43500</v>
      </c>
      <c r="I140" s="5">
        <v>42000</v>
      </c>
      <c r="J140" s="5">
        <v>40000</v>
      </c>
      <c r="K140" s="5">
        <v>35000</v>
      </c>
      <c r="L140" s="5">
        <v>34500</v>
      </c>
      <c r="M140" s="5">
        <v>35000</v>
      </c>
      <c r="O140" s="12"/>
      <c r="P140" s="26"/>
      <c r="Q140" s="26"/>
      <c r="R140" s="26"/>
      <c r="S140" s="26"/>
      <c r="T140" s="26"/>
      <c r="U140" s="26"/>
      <c r="V140" s="26"/>
      <c r="W140" s="26"/>
      <c r="X140" s="26"/>
      <c r="Y140" s="28"/>
      <c r="Z140" s="26"/>
      <c r="AA140" s="26"/>
    </row>
    <row r="141" spans="1:27" ht="14.25" x14ac:dyDescent="0.2">
      <c r="A141" s="11" t="s">
        <v>26</v>
      </c>
      <c r="B141" s="4">
        <v>678500</v>
      </c>
      <c r="C141" s="4">
        <v>680000</v>
      </c>
      <c r="D141" s="4">
        <v>681100</v>
      </c>
      <c r="E141" s="4">
        <v>683000</v>
      </c>
      <c r="F141" s="4">
        <v>685000</v>
      </c>
      <c r="G141" s="4">
        <v>688000</v>
      </c>
      <c r="H141" s="4">
        <v>690000</v>
      </c>
      <c r="I141" s="4">
        <v>690500</v>
      </c>
      <c r="J141" s="4">
        <v>691500</v>
      </c>
      <c r="K141" s="4">
        <v>692250</v>
      </c>
      <c r="L141" s="4">
        <v>693700</v>
      </c>
      <c r="M141" s="4">
        <v>694000</v>
      </c>
      <c r="O141" s="11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4.25" x14ac:dyDescent="0.2">
      <c r="A142" s="12" t="s">
        <v>60</v>
      </c>
      <c r="B142" s="5">
        <v>16000</v>
      </c>
      <c r="C142" s="5">
        <v>16250</v>
      </c>
      <c r="D142" s="5">
        <v>16400</v>
      </c>
      <c r="E142" s="5">
        <v>16400</v>
      </c>
      <c r="F142" s="5">
        <v>16500</v>
      </c>
      <c r="G142" s="5">
        <v>16750</v>
      </c>
      <c r="H142" s="5">
        <v>16500</v>
      </c>
      <c r="I142" s="5">
        <v>16500</v>
      </c>
      <c r="J142" s="5">
        <v>16500</v>
      </c>
      <c r="K142" s="5">
        <v>16750</v>
      </c>
      <c r="L142" s="5">
        <v>16800</v>
      </c>
      <c r="M142" s="5">
        <v>17000</v>
      </c>
      <c r="O142" s="12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4.25" x14ac:dyDescent="0.2">
      <c r="A143" s="12"/>
      <c r="B143" s="1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O143" s="12"/>
      <c r="P143" s="1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x14ac:dyDescent="0.2">
      <c r="A144" s="11" t="s">
        <v>13</v>
      </c>
      <c r="B144" s="8">
        <f t="shared" ref="B144:G144" si="9">SUM(B136:B142)</f>
        <v>5260000</v>
      </c>
      <c r="C144" s="8">
        <f t="shared" si="9"/>
        <v>5296000</v>
      </c>
      <c r="D144" s="8">
        <f t="shared" si="9"/>
        <v>5377500</v>
      </c>
      <c r="E144" s="8">
        <f t="shared" si="9"/>
        <v>5415650</v>
      </c>
      <c r="F144" s="8">
        <f t="shared" si="9"/>
        <v>5418000</v>
      </c>
      <c r="G144" s="8">
        <f t="shared" si="9"/>
        <v>5468750</v>
      </c>
      <c r="H144" s="8">
        <f t="shared" ref="H144:M144" si="10">SUM(H136:H142)</f>
        <v>5499500</v>
      </c>
      <c r="I144" s="8">
        <f t="shared" si="10"/>
        <v>5549000</v>
      </c>
      <c r="J144" s="8">
        <f t="shared" si="10"/>
        <v>5602000</v>
      </c>
      <c r="K144" s="8">
        <f t="shared" si="10"/>
        <v>5633000</v>
      </c>
      <c r="L144" s="8">
        <f t="shared" si="10"/>
        <v>5643000</v>
      </c>
      <c r="M144" s="8">
        <f t="shared" si="10"/>
        <v>5736000</v>
      </c>
      <c r="O144" s="11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3.5" thickBot="1" x14ac:dyDescent="0.25">
      <c r="A145" s="1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O145" s="13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x14ac:dyDescent="0.2">
      <c r="A146" s="6" t="s">
        <v>78</v>
      </c>
      <c r="M146" s="1">
        <v>6789000</v>
      </c>
      <c r="O146" s="6"/>
    </row>
    <row r="147" spans="1:27" ht="13.5" thickBot="1" x14ac:dyDescent="0.25"/>
    <row r="148" spans="1:27" ht="15" x14ac:dyDescent="0.2">
      <c r="A148" s="7"/>
      <c r="B148" s="120" t="s">
        <v>96</v>
      </c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1"/>
      <c r="O148" s="7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1"/>
    </row>
    <row r="149" spans="1:27" ht="15" x14ac:dyDescent="0.2">
      <c r="A149" s="9" t="s">
        <v>0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9"/>
      <c r="O149" s="9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9"/>
    </row>
    <row r="150" spans="1:27" ht="15" thickBot="1" x14ac:dyDescent="0.25">
      <c r="A150" s="2"/>
      <c r="B150" s="19" t="s">
        <v>1</v>
      </c>
      <c r="C150" s="19" t="s">
        <v>2</v>
      </c>
      <c r="D150" s="19" t="s">
        <v>3</v>
      </c>
      <c r="E150" s="19" t="s">
        <v>4</v>
      </c>
      <c r="F150" s="19" t="s">
        <v>5</v>
      </c>
      <c r="G150" s="19" t="s">
        <v>6</v>
      </c>
      <c r="H150" s="19" t="s">
        <v>7</v>
      </c>
      <c r="I150" s="19" t="s">
        <v>8</v>
      </c>
      <c r="J150" s="19" t="s">
        <v>9</v>
      </c>
      <c r="K150" s="19" t="s">
        <v>10</v>
      </c>
      <c r="L150" s="19" t="s">
        <v>11</v>
      </c>
      <c r="M150" s="23" t="s">
        <v>12</v>
      </c>
      <c r="O150" s="2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23"/>
    </row>
    <row r="151" spans="1:27" ht="15" thickTop="1" x14ac:dyDescent="0.2">
      <c r="A151" s="1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4"/>
      <c r="O151" s="1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24"/>
    </row>
    <row r="152" spans="1:27" ht="14.25" x14ac:dyDescent="0.2">
      <c r="A152" s="11" t="s">
        <v>21</v>
      </c>
      <c r="B152" s="4">
        <v>2595000</v>
      </c>
      <c r="C152" s="4">
        <v>2645000</v>
      </c>
      <c r="D152" s="4">
        <v>2640000</v>
      </c>
      <c r="E152" s="4">
        <v>2662000</v>
      </c>
      <c r="F152" s="4">
        <v>2705000</v>
      </c>
      <c r="G152" s="4">
        <v>2730000</v>
      </c>
      <c r="H152" s="4">
        <v>2758000</v>
      </c>
      <c r="I152" s="4">
        <v>2810000</v>
      </c>
      <c r="J152" s="4">
        <v>2880000</v>
      </c>
      <c r="K152" s="4">
        <v>2930000</v>
      </c>
      <c r="L152" s="4">
        <v>2955000</v>
      </c>
      <c r="M152" s="4">
        <v>2965000</v>
      </c>
      <c r="O152" s="11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4.25" x14ac:dyDescent="0.2">
      <c r="A153" s="12" t="s">
        <v>22</v>
      </c>
      <c r="B153" s="5">
        <v>254000</v>
      </c>
      <c r="C153" s="5">
        <v>254750</v>
      </c>
      <c r="D153" s="5">
        <v>255500</v>
      </c>
      <c r="E153" s="5">
        <v>256250</v>
      </c>
      <c r="F153" s="5">
        <v>257000</v>
      </c>
      <c r="G153" s="5">
        <v>257750</v>
      </c>
      <c r="H153" s="5">
        <v>258500</v>
      </c>
      <c r="I153" s="5">
        <v>259250</v>
      </c>
      <c r="J153" s="5">
        <v>260000</v>
      </c>
      <c r="K153" s="5">
        <v>260750</v>
      </c>
      <c r="L153" s="5">
        <v>261500</v>
      </c>
      <c r="M153" s="5">
        <v>261500</v>
      </c>
      <c r="O153" s="12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4.25" x14ac:dyDescent="0.2">
      <c r="A154" s="11" t="s">
        <v>23</v>
      </c>
      <c r="B154" s="4">
        <v>2441000</v>
      </c>
      <c r="C154" s="4">
        <v>2446000</v>
      </c>
      <c r="D154" s="4">
        <v>3050000</v>
      </c>
      <c r="E154" s="4">
        <v>3055000</v>
      </c>
      <c r="F154" s="4">
        <v>3040000</v>
      </c>
      <c r="G154" s="4">
        <v>3020000</v>
      </c>
      <c r="H154" s="4">
        <v>3015000</v>
      </c>
      <c r="I154" s="4">
        <v>3014000</v>
      </c>
      <c r="J154" s="4">
        <v>3012000</v>
      </c>
      <c r="K154" s="4">
        <v>3010000</v>
      </c>
      <c r="L154" s="4">
        <v>3010000</v>
      </c>
      <c r="M154" s="4">
        <v>3009000</v>
      </c>
      <c r="O154" s="11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4.25" x14ac:dyDescent="0.2">
      <c r="A155" s="12" t="s">
        <v>24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O155" s="12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4.25" x14ac:dyDescent="0.2">
      <c r="A156" s="12" t="s">
        <v>25</v>
      </c>
      <c r="B156" s="5">
        <v>38250</v>
      </c>
      <c r="C156" s="5">
        <v>38950</v>
      </c>
      <c r="D156" s="5">
        <v>41550</v>
      </c>
      <c r="E156" s="5">
        <v>41550</v>
      </c>
      <c r="F156" s="5">
        <v>40450</v>
      </c>
      <c r="G156" s="5">
        <v>40600</v>
      </c>
      <c r="H156" s="5">
        <v>38200</v>
      </c>
      <c r="I156" s="5">
        <v>38350</v>
      </c>
      <c r="J156" s="5">
        <v>38300</v>
      </c>
      <c r="K156" s="5">
        <v>38620</v>
      </c>
      <c r="L156" s="5">
        <v>38550</v>
      </c>
      <c r="M156" s="5">
        <v>36800</v>
      </c>
      <c r="O156" s="12"/>
      <c r="P156" s="26"/>
      <c r="Q156" s="26"/>
      <c r="R156" s="26"/>
      <c r="S156" s="26"/>
      <c r="T156" s="26"/>
      <c r="U156" s="26"/>
      <c r="V156" s="26"/>
      <c r="W156" s="26"/>
      <c r="X156" s="26"/>
      <c r="Y156" s="28"/>
      <c r="Z156" s="26"/>
      <c r="AA156" s="26"/>
    </row>
    <row r="157" spans="1:27" ht="14.25" x14ac:dyDescent="0.2">
      <c r="A157" s="11" t="s">
        <v>26</v>
      </c>
      <c r="B157" s="4">
        <v>756850</v>
      </c>
      <c r="C157" s="4">
        <v>756750</v>
      </c>
      <c r="D157" s="4">
        <v>756700</v>
      </c>
      <c r="E157" s="4">
        <v>757400</v>
      </c>
      <c r="F157" s="4">
        <v>760850</v>
      </c>
      <c r="G157" s="4">
        <v>763000</v>
      </c>
      <c r="H157" s="4">
        <v>764200</v>
      </c>
      <c r="I157" s="4">
        <v>765200</v>
      </c>
      <c r="J157" s="4">
        <v>768650</v>
      </c>
      <c r="K157" s="4">
        <v>769800</v>
      </c>
      <c r="L157" s="4">
        <v>775900</v>
      </c>
      <c r="M157" s="4">
        <v>776950</v>
      </c>
      <c r="O157" s="11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4.25" x14ac:dyDescent="0.2">
      <c r="A158" s="12" t="s">
        <v>60</v>
      </c>
      <c r="B158" s="5">
        <v>17250</v>
      </c>
      <c r="C158" s="5">
        <v>17900</v>
      </c>
      <c r="D158" s="5">
        <v>20000</v>
      </c>
      <c r="E158" s="5">
        <v>20850</v>
      </c>
      <c r="F158" s="5">
        <v>21400</v>
      </c>
      <c r="G158" s="5">
        <v>21750</v>
      </c>
      <c r="H158" s="5">
        <v>21000</v>
      </c>
      <c r="I158" s="5">
        <v>21550</v>
      </c>
      <c r="J158" s="5">
        <v>22900</v>
      </c>
      <c r="K158" s="5">
        <v>23830</v>
      </c>
      <c r="L158" s="5">
        <v>24750</v>
      </c>
      <c r="M158" s="5">
        <v>25000</v>
      </c>
      <c r="O158" s="12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4.25" x14ac:dyDescent="0.2">
      <c r="A159" s="12"/>
      <c r="B159" s="1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O159" s="12"/>
      <c r="P159" s="1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x14ac:dyDescent="0.2">
      <c r="A160" s="11" t="s">
        <v>13</v>
      </c>
      <c r="B160" s="8">
        <f t="shared" ref="B160:G160" si="11">SUM(B152:B158)</f>
        <v>6102350</v>
      </c>
      <c r="C160" s="8">
        <f t="shared" si="11"/>
        <v>6159350</v>
      </c>
      <c r="D160" s="8">
        <f t="shared" si="11"/>
        <v>6763750</v>
      </c>
      <c r="E160" s="8">
        <f t="shared" si="11"/>
        <v>6793050</v>
      </c>
      <c r="F160" s="8">
        <f t="shared" si="11"/>
        <v>6824700</v>
      </c>
      <c r="G160" s="8">
        <f t="shared" si="11"/>
        <v>6833100</v>
      </c>
      <c r="H160" s="8">
        <f t="shared" ref="H160:M160" si="12">SUM(H152:H158)</f>
        <v>6854900</v>
      </c>
      <c r="I160" s="8">
        <f t="shared" si="12"/>
        <v>6908350</v>
      </c>
      <c r="J160" s="8">
        <f t="shared" si="12"/>
        <v>6981850</v>
      </c>
      <c r="K160" s="8">
        <f t="shared" si="12"/>
        <v>7033000</v>
      </c>
      <c r="L160" s="8">
        <f t="shared" si="12"/>
        <v>7065700</v>
      </c>
      <c r="M160" s="8">
        <f t="shared" si="12"/>
        <v>7074250</v>
      </c>
      <c r="N160" s="81"/>
      <c r="O160" s="11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3.5" thickBot="1" x14ac:dyDescent="0.25">
      <c r="A161" s="1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O161" s="13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x14ac:dyDescent="0.2">
      <c r="A162" s="6" t="s">
        <v>78</v>
      </c>
      <c r="O162" s="6"/>
    </row>
    <row r="163" spans="1:27" ht="13.5" thickBot="1" x14ac:dyDescent="0.25">
      <c r="A163" s="65" t="s">
        <v>103</v>
      </c>
    </row>
    <row r="164" spans="1:27" ht="15" x14ac:dyDescent="0.2">
      <c r="A164" s="7"/>
      <c r="B164" s="120" t="s">
        <v>99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1"/>
      <c r="O164" s="7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1"/>
    </row>
    <row r="165" spans="1:27" ht="15" x14ac:dyDescent="0.2">
      <c r="A165" s="9" t="s">
        <v>0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9"/>
      <c r="O165" s="9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9"/>
    </row>
    <row r="166" spans="1:27" ht="15" thickBot="1" x14ac:dyDescent="0.25">
      <c r="A166" s="2"/>
      <c r="B166" s="19" t="s">
        <v>1</v>
      </c>
      <c r="C166" s="19" t="s">
        <v>2</v>
      </c>
      <c r="D166" s="19" t="s">
        <v>3</v>
      </c>
      <c r="E166" s="19" t="s">
        <v>4</v>
      </c>
      <c r="F166" s="19" t="s">
        <v>5</v>
      </c>
      <c r="G166" s="19" t="s">
        <v>6</v>
      </c>
      <c r="H166" s="19" t="s">
        <v>7</v>
      </c>
      <c r="I166" s="19" t="s">
        <v>8</v>
      </c>
      <c r="J166" s="19" t="s">
        <v>9</v>
      </c>
      <c r="K166" s="19" t="s">
        <v>10</v>
      </c>
      <c r="L166" s="19" t="s">
        <v>11</v>
      </c>
      <c r="M166" s="23" t="s">
        <v>12</v>
      </c>
      <c r="O166" s="2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23"/>
    </row>
    <row r="167" spans="1:27" ht="15" thickTop="1" x14ac:dyDescent="0.2">
      <c r="A167" s="1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4"/>
      <c r="O167" s="1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24"/>
    </row>
    <row r="168" spans="1:27" ht="14.25" x14ac:dyDescent="0.2">
      <c r="A168" s="11" t="s">
        <v>21</v>
      </c>
      <c r="B168" s="4">
        <v>2990000</v>
      </c>
      <c r="C168" s="4">
        <v>3010000</v>
      </c>
      <c r="D168" s="4">
        <v>3030000</v>
      </c>
      <c r="E168" s="4">
        <v>3050000</v>
      </c>
      <c r="F168" s="4">
        <v>3070000</v>
      </c>
      <c r="G168" s="4">
        <v>3080000</v>
      </c>
      <c r="H168" s="4">
        <v>3115000</v>
      </c>
      <c r="I168" s="4">
        <v>3117000</v>
      </c>
      <c r="J168" s="4">
        <v>3123500</v>
      </c>
      <c r="K168" s="4">
        <v>3145000</v>
      </c>
      <c r="L168" s="4">
        <v>3160000</v>
      </c>
      <c r="M168" s="4">
        <v>3190000</v>
      </c>
      <c r="O168" s="11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4.25" x14ac:dyDescent="0.2">
      <c r="A169" s="12" t="s">
        <v>22</v>
      </c>
      <c r="B169" s="5">
        <v>263000</v>
      </c>
      <c r="C169" s="5">
        <v>263500</v>
      </c>
      <c r="D169" s="5">
        <v>264000</v>
      </c>
      <c r="E169" s="5">
        <v>264550</v>
      </c>
      <c r="F169" s="5">
        <v>264750</v>
      </c>
      <c r="G169" s="5">
        <v>265000</v>
      </c>
      <c r="H169" s="5">
        <v>267500</v>
      </c>
      <c r="I169" s="5">
        <v>268000</v>
      </c>
      <c r="J169" s="5">
        <v>272000</v>
      </c>
      <c r="K169" s="5">
        <v>273000</v>
      </c>
      <c r="L169" s="5">
        <v>273750</v>
      </c>
      <c r="M169" s="5">
        <v>278000</v>
      </c>
      <c r="O169" s="12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4.25" x14ac:dyDescent="0.2">
      <c r="A170" s="11" t="s">
        <v>23</v>
      </c>
      <c r="B170" s="4">
        <v>3008000</v>
      </c>
      <c r="C170" s="4">
        <v>2980000</v>
      </c>
      <c r="D170" s="4">
        <v>2960000</v>
      </c>
      <c r="E170" s="4">
        <v>2940000</v>
      </c>
      <c r="F170" s="4">
        <v>2920000</v>
      </c>
      <c r="G170" s="4">
        <v>2915000</v>
      </c>
      <c r="H170" s="4">
        <v>2925000</v>
      </c>
      <c r="I170" s="4">
        <v>2910000</v>
      </c>
      <c r="J170" s="4">
        <v>2890000</v>
      </c>
      <c r="K170" s="4">
        <v>2850000</v>
      </c>
      <c r="L170" s="4">
        <v>2830000</v>
      </c>
      <c r="M170" s="4">
        <v>2835000</v>
      </c>
      <c r="O170" s="11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4.25" x14ac:dyDescent="0.2">
      <c r="A171" s="12" t="s">
        <v>24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O171" s="12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4.25" x14ac:dyDescent="0.2">
      <c r="A172" s="12" t="s">
        <v>25</v>
      </c>
      <c r="B172" s="5">
        <v>33950</v>
      </c>
      <c r="C172" s="5">
        <v>33000</v>
      </c>
      <c r="D172" s="5">
        <v>32400</v>
      </c>
      <c r="E172" s="5">
        <v>32000</v>
      </c>
      <c r="F172" s="5">
        <v>31500</v>
      </c>
      <c r="G172" s="5">
        <v>30000</v>
      </c>
      <c r="H172" s="5">
        <v>30500</v>
      </c>
      <c r="I172" s="5">
        <v>30750</v>
      </c>
      <c r="J172" s="5">
        <v>30500</v>
      </c>
      <c r="K172" s="5">
        <v>30000</v>
      </c>
      <c r="L172" s="5">
        <v>28250</v>
      </c>
      <c r="M172" s="5">
        <v>29250</v>
      </c>
      <c r="O172" s="12"/>
      <c r="P172" s="26"/>
      <c r="Q172" s="26"/>
      <c r="R172" s="26"/>
      <c r="S172" s="26"/>
      <c r="T172" s="26"/>
      <c r="U172" s="26"/>
      <c r="V172" s="26"/>
      <c r="W172" s="26"/>
      <c r="X172" s="26"/>
      <c r="Y172" s="28"/>
      <c r="Z172" s="26"/>
      <c r="AA172" s="26"/>
    </row>
    <row r="173" spans="1:27" ht="14.25" x14ac:dyDescent="0.2">
      <c r="A173" s="11" t="s">
        <v>26</v>
      </c>
      <c r="B173" s="4">
        <v>777250</v>
      </c>
      <c r="C173" s="4">
        <v>778000</v>
      </c>
      <c r="D173" s="4">
        <v>779500</v>
      </c>
      <c r="E173" s="4">
        <v>779750</v>
      </c>
      <c r="F173" s="4">
        <v>780000</v>
      </c>
      <c r="G173" s="4">
        <v>782000</v>
      </c>
      <c r="H173" s="4">
        <v>783500</v>
      </c>
      <c r="I173" s="4">
        <v>792500</v>
      </c>
      <c r="J173" s="4">
        <v>798000</v>
      </c>
      <c r="K173" s="4">
        <v>800000</v>
      </c>
      <c r="L173" s="4">
        <v>802000</v>
      </c>
      <c r="M173" s="4">
        <v>805000</v>
      </c>
      <c r="O173" s="11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4.25" x14ac:dyDescent="0.2">
      <c r="A174" s="12" t="s">
        <v>60</v>
      </c>
      <c r="B174" s="5">
        <v>25300</v>
      </c>
      <c r="C174" s="5">
        <v>25500</v>
      </c>
      <c r="D174" s="5">
        <v>25600</v>
      </c>
      <c r="E174" s="5">
        <v>26700</v>
      </c>
      <c r="F174" s="5">
        <v>27600</v>
      </c>
      <c r="G174" s="5">
        <v>28000</v>
      </c>
      <c r="H174" s="5">
        <v>28500</v>
      </c>
      <c r="I174" s="5">
        <v>28750</v>
      </c>
      <c r="J174" s="5">
        <v>31000</v>
      </c>
      <c r="K174" s="5">
        <v>32000</v>
      </c>
      <c r="L174" s="5">
        <v>32500</v>
      </c>
      <c r="M174" s="5">
        <v>32750</v>
      </c>
      <c r="O174" s="12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4.25" x14ac:dyDescent="0.2">
      <c r="A175" s="12"/>
      <c r="B175" s="1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O175" s="12"/>
      <c r="P175" s="1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x14ac:dyDescent="0.2">
      <c r="A176" s="11" t="s">
        <v>13</v>
      </c>
      <c r="B176" s="8">
        <f t="shared" ref="B176:G176" si="13">SUM(B168:B174)</f>
        <v>7097500</v>
      </c>
      <c r="C176" s="8">
        <f t="shared" si="13"/>
        <v>7090000</v>
      </c>
      <c r="D176" s="8">
        <f t="shared" si="13"/>
        <v>7091500</v>
      </c>
      <c r="E176" s="8">
        <f t="shared" si="13"/>
        <v>7093000</v>
      </c>
      <c r="F176" s="8">
        <f t="shared" si="13"/>
        <v>7093850</v>
      </c>
      <c r="G176" s="8">
        <f t="shared" si="13"/>
        <v>7100000</v>
      </c>
      <c r="H176" s="8">
        <f t="shared" ref="H176:M176" si="14">SUM(H168:H174)</f>
        <v>7150000</v>
      </c>
      <c r="I176" s="8">
        <f t="shared" si="14"/>
        <v>7147000</v>
      </c>
      <c r="J176" s="8">
        <f t="shared" si="14"/>
        <v>7145000</v>
      </c>
      <c r="K176" s="8">
        <f t="shared" si="14"/>
        <v>7130000</v>
      </c>
      <c r="L176" s="8">
        <f t="shared" si="14"/>
        <v>7126500</v>
      </c>
      <c r="M176" s="8">
        <f t="shared" si="14"/>
        <v>7170000</v>
      </c>
      <c r="N176" s="81"/>
      <c r="O176" s="11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3.5" thickBot="1" x14ac:dyDescent="0.25">
      <c r="A177" s="1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O177" s="13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x14ac:dyDescent="0.2">
      <c r="A178" s="6" t="s">
        <v>78</v>
      </c>
      <c r="O178" s="6"/>
    </row>
    <row r="179" spans="1:27" ht="13.5" thickBot="1" x14ac:dyDescent="0.25">
      <c r="A179" s="65" t="s">
        <v>103</v>
      </c>
    </row>
    <row r="180" spans="1:27" ht="15" x14ac:dyDescent="0.2">
      <c r="A180" s="7"/>
      <c r="B180" s="120" t="s">
        <v>110</v>
      </c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1"/>
      <c r="O180" s="7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1"/>
    </row>
    <row r="181" spans="1:27" ht="15" x14ac:dyDescent="0.2">
      <c r="A181" s="9" t="s">
        <v>0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9"/>
      <c r="O181" s="9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9"/>
    </row>
    <row r="182" spans="1:27" ht="15" thickBot="1" x14ac:dyDescent="0.25">
      <c r="A182" s="2"/>
      <c r="B182" s="19" t="s">
        <v>1</v>
      </c>
      <c r="C182" s="19" t="s">
        <v>2</v>
      </c>
      <c r="D182" s="19" t="s">
        <v>3</v>
      </c>
      <c r="E182" s="19" t="s">
        <v>4</v>
      </c>
      <c r="F182" s="19" t="s">
        <v>5</v>
      </c>
      <c r="G182" s="19" t="s">
        <v>6</v>
      </c>
      <c r="H182" s="19" t="s">
        <v>7</v>
      </c>
      <c r="I182" s="19" t="s">
        <v>8</v>
      </c>
      <c r="J182" s="19" t="s">
        <v>9</v>
      </c>
      <c r="K182" s="19" t="s">
        <v>10</v>
      </c>
      <c r="L182" s="19" t="s">
        <v>11</v>
      </c>
      <c r="M182" s="23" t="s">
        <v>12</v>
      </c>
      <c r="O182" s="2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23"/>
    </row>
    <row r="183" spans="1:27" ht="15" thickTop="1" x14ac:dyDescent="0.2">
      <c r="A183" s="1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4"/>
      <c r="O183" s="10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4"/>
    </row>
    <row r="184" spans="1:27" ht="14.25" x14ac:dyDescent="0.2">
      <c r="A184" s="11" t="s">
        <v>21</v>
      </c>
      <c r="B184" s="4">
        <v>3200000</v>
      </c>
      <c r="C184" s="4">
        <v>3215000</v>
      </c>
      <c r="D184" s="4">
        <v>3218000</v>
      </c>
      <c r="E184" s="4">
        <v>3245000</v>
      </c>
      <c r="F184" s="4">
        <v>3250000</v>
      </c>
      <c r="G184" s="4">
        <v>3235000</v>
      </c>
      <c r="H184" s="4">
        <v>3230000</v>
      </c>
      <c r="I184" s="4">
        <v>3245000</v>
      </c>
      <c r="J184" s="4">
        <v>3285000</v>
      </c>
      <c r="K184" s="4">
        <v>3315000</v>
      </c>
      <c r="L184" s="4">
        <v>3320000</v>
      </c>
      <c r="M184" s="4">
        <v>3380000</v>
      </c>
      <c r="O184" s="11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4.25" x14ac:dyDescent="0.2">
      <c r="A185" s="12" t="s">
        <v>22</v>
      </c>
      <c r="B185" s="5">
        <v>280000</v>
      </c>
      <c r="C185" s="5">
        <v>281000</v>
      </c>
      <c r="D185" s="5">
        <v>282000</v>
      </c>
      <c r="E185" s="5">
        <v>284250</v>
      </c>
      <c r="F185" s="5">
        <v>281000</v>
      </c>
      <c r="G185" s="5">
        <v>280500</v>
      </c>
      <c r="H185" s="5">
        <v>278500</v>
      </c>
      <c r="I185" s="5">
        <v>278000</v>
      </c>
      <c r="J185" s="5">
        <v>279000</v>
      </c>
      <c r="K185" s="5">
        <v>279500</v>
      </c>
      <c r="L185" s="5">
        <v>279750</v>
      </c>
      <c r="M185" s="5">
        <v>280500</v>
      </c>
      <c r="O185" s="12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4.25" x14ac:dyDescent="0.2">
      <c r="A186" s="11" t="s">
        <v>23</v>
      </c>
      <c r="B186" s="4">
        <v>2830000</v>
      </c>
      <c r="C186" s="4">
        <v>2795000</v>
      </c>
      <c r="D186" s="4">
        <v>2745000</v>
      </c>
      <c r="E186" s="4">
        <v>2725000</v>
      </c>
      <c r="F186" s="4">
        <v>2665000</v>
      </c>
      <c r="G186" s="4">
        <v>2645000</v>
      </c>
      <c r="H186" s="4">
        <v>2635000</v>
      </c>
      <c r="I186" s="4">
        <v>2615000</v>
      </c>
      <c r="J186" s="4">
        <v>2575000</v>
      </c>
      <c r="K186" s="4">
        <v>2540000</v>
      </c>
      <c r="L186" s="4">
        <v>2480000</v>
      </c>
      <c r="M186" s="4">
        <v>2460000</v>
      </c>
      <c r="O186" s="11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4.25" x14ac:dyDescent="0.2">
      <c r="A187" s="12" t="s">
        <v>24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O187" s="12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4.25" x14ac:dyDescent="0.2">
      <c r="A188" s="12" t="s">
        <v>25</v>
      </c>
      <c r="B188" s="5">
        <v>29000</v>
      </c>
      <c r="C188" s="5">
        <v>28500</v>
      </c>
      <c r="D188" s="5">
        <v>28250</v>
      </c>
      <c r="E188" s="5">
        <v>27125</v>
      </c>
      <c r="F188" s="5">
        <v>26050</v>
      </c>
      <c r="G188" s="5">
        <v>27000</v>
      </c>
      <c r="H188" s="5">
        <v>26500</v>
      </c>
      <c r="I188" s="5">
        <v>26750</v>
      </c>
      <c r="J188" s="5">
        <v>26250</v>
      </c>
      <c r="K188" s="5">
        <v>25500</v>
      </c>
      <c r="L188" s="5">
        <v>27750</v>
      </c>
      <c r="M188" s="5">
        <v>27500</v>
      </c>
      <c r="O188" s="12"/>
      <c r="P188" s="26"/>
      <c r="Q188" s="26"/>
      <c r="R188" s="26"/>
      <c r="S188" s="26"/>
      <c r="T188" s="26"/>
      <c r="U188" s="26"/>
      <c r="V188" s="26"/>
      <c r="W188" s="26"/>
      <c r="X188" s="26"/>
      <c r="Y188" s="28"/>
      <c r="Z188" s="26"/>
      <c r="AA188" s="26"/>
    </row>
    <row r="189" spans="1:27" ht="14.25" x14ac:dyDescent="0.2">
      <c r="A189" s="11" t="s">
        <v>26</v>
      </c>
      <c r="B189" s="4">
        <v>807000</v>
      </c>
      <c r="C189" s="4">
        <v>808000</v>
      </c>
      <c r="D189" s="4">
        <v>808500</v>
      </c>
      <c r="E189" s="4">
        <v>809000</v>
      </c>
      <c r="F189" s="4">
        <v>805000</v>
      </c>
      <c r="G189" s="4">
        <v>807000</v>
      </c>
      <c r="H189" s="4">
        <v>805000</v>
      </c>
      <c r="I189" s="4">
        <v>800000</v>
      </c>
      <c r="J189" s="4">
        <v>795000</v>
      </c>
      <c r="K189" s="4">
        <v>784000</v>
      </c>
      <c r="L189" s="4">
        <v>777250</v>
      </c>
      <c r="M189" s="4">
        <v>792700</v>
      </c>
      <c r="O189" s="11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4.25" x14ac:dyDescent="0.2">
      <c r="A190" s="12" t="s">
        <v>60</v>
      </c>
      <c r="B190" s="5">
        <v>34000</v>
      </c>
      <c r="C190" s="5">
        <v>32500</v>
      </c>
      <c r="D190" s="5">
        <v>32250</v>
      </c>
      <c r="E190" s="5">
        <v>33000</v>
      </c>
      <c r="F190" s="5">
        <v>34250</v>
      </c>
      <c r="G190" s="5">
        <v>34500</v>
      </c>
      <c r="H190" s="5">
        <v>35000</v>
      </c>
      <c r="I190" s="5">
        <v>35250</v>
      </c>
      <c r="J190" s="5">
        <v>35750</v>
      </c>
      <c r="K190" s="5">
        <v>36000</v>
      </c>
      <c r="L190" s="5">
        <v>36250</v>
      </c>
      <c r="M190" s="5">
        <v>36300</v>
      </c>
      <c r="O190" s="12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4.25" x14ac:dyDescent="0.2">
      <c r="A191" s="12"/>
      <c r="B191" s="1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O191" s="12"/>
      <c r="P191" s="1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x14ac:dyDescent="0.2">
      <c r="A192" s="11" t="s">
        <v>13</v>
      </c>
      <c r="B192" s="8">
        <f t="shared" ref="B192:M192" si="15">SUM(B184:B190)</f>
        <v>7180000</v>
      </c>
      <c r="C192" s="8">
        <f t="shared" si="15"/>
        <v>7160000</v>
      </c>
      <c r="D192" s="8">
        <f t="shared" si="15"/>
        <v>7114000</v>
      </c>
      <c r="E192" s="8">
        <f t="shared" si="15"/>
        <v>7123375</v>
      </c>
      <c r="F192" s="8">
        <f t="shared" si="15"/>
        <v>7061300</v>
      </c>
      <c r="G192" s="8">
        <f t="shared" si="15"/>
        <v>7029000</v>
      </c>
      <c r="H192" s="8">
        <f t="shared" si="15"/>
        <v>7010000</v>
      </c>
      <c r="I192" s="8">
        <f t="shared" si="15"/>
        <v>7000000</v>
      </c>
      <c r="J192" s="8">
        <f t="shared" si="15"/>
        <v>6996000</v>
      </c>
      <c r="K192" s="8">
        <f t="shared" si="15"/>
        <v>6980000</v>
      </c>
      <c r="L192" s="8">
        <f t="shared" si="15"/>
        <v>6921000</v>
      </c>
      <c r="M192" s="8">
        <f t="shared" si="15"/>
        <v>6977000</v>
      </c>
      <c r="N192" s="81"/>
      <c r="O192" s="11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3.5" thickBot="1" x14ac:dyDescent="0.25">
      <c r="A193" s="1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13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x14ac:dyDescent="0.2">
      <c r="A194" s="6" t="s">
        <v>104</v>
      </c>
      <c r="O194" s="6"/>
    </row>
    <row r="195" spans="1:27" ht="13.5" thickBot="1" x14ac:dyDescent="0.25"/>
    <row r="196" spans="1:27" ht="15" x14ac:dyDescent="0.2">
      <c r="A196" s="7"/>
      <c r="B196" s="120" t="s">
        <v>113</v>
      </c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1"/>
      <c r="O196" s="7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1"/>
    </row>
    <row r="197" spans="1:27" ht="15" x14ac:dyDescent="0.2">
      <c r="A197" s="9" t="s">
        <v>0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9"/>
      <c r="O197" s="9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9"/>
    </row>
    <row r="198" spans="1:27" ht="15" thickBot="1" x14ac:dyDescent="0.25">
      <c r="A198" s="2"/>
      <c r="B198" s="19" t="s">
        <v>1</v>
      </c>
      <c r="C198" s="19" t="s">
        <v>2</v>
      </c>
      <c r="D198" s="19" t="s">
        <v>3</v>
      </c>
      <c r="E198" s="19" t="s">
        <v>4</v>
      </c>
      <c r="F198" s="19" t="s">
        <v>5</v>
      </c>
      <c r="G198" s="19" t="s">
        <v>6</v>
      </c>
      <c r="H198" s="19" t="s">
        <v>7</v>
      </c>
      <c r="I198" s="19" t="s">
        <v>8</v>
      </c>
      <c r="J198" s="19" t="s">
        <v>9</v>
      </c>
      <c r="K198" s="19" t="s">
        <v>10</v>
      </c>
      <c r="L198" s="19" t="s">
        <v>11</v>
      </c>
      <c r="M198" s="23" t="s">
        <v>12</v>
      </c>
      <c r="O198" s="2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23"/>
    </row>
    <row r="199" spans="1:27" ht="15" thickTop="1" x14ac:dyDescent="0.2">
      <c r="A199" s="1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4"/>
      <c r="O199" s="10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24"/>
    </row>
    <row r="200" spans="1:27" ht="14.25" x14ac:dyDescent="0.2">
      <c r="A200" s="11" t="s">
        <v>21</v>
      </c>
      <c r="B200" s="4">
        <v>3400000</v>
      </c>
      <c r="C200" s="4">
        <v>3410000</v>
      </c>
      <c r="D200" s="4">
        <v>3420000</v>
      </c>
      <c r="E200" s="4">
        <v>3422000</v>
      </c>
      <c r="F200" s="4">
        <v>3425000</v>
      </c>
      <c r="G200" s="4">
        <v>3440000</v>
      </c>
      <c r="H200" s="4">
        <v>3442000</v>
      </c>
      <c r="I200" s="4">
        <v>3445000</v>
      </c>
      <c r="J200" s="4">
        <v>3450000</v>
      </c>
      <c r="K200" s="4">
        <v>3460000</v>
      </c>
      <c r="L200" s="4">
        <v>3465000</v>
      </c>
      <c r="M200" s="4">
        <v>3475000</v>
      </c>
      <c r="O200" s="11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4.25" x14ac:dyDescent="0.2">
      <c r="A201" s="12" t="s">
        <v>22</v>
      </c>
      <c r="B201" s="5">
        <v>281500</v>
      </c>
      <c r="C201" s="5">
        <v>282000</v>
      </c>
      <c r="D201" s="5">
        <v>278500</v>
      </c>
      <c r="E201" s="5">
        <v>277500</v>
      </c>
      <c r="F201" s="5">
        <v>277000</v>
      </c>
      <c r="G201" s="5">
        <v>276000</v>
      </c>
      <c r="H201" s="5">
        <v>275000</v>
      </c>
      <c r="I201" s="5">
        <v>276500</v>
      </c>
      <c r="J201" s="5">
        <v>277000</v>
      </c>
      <c r="K201" s="5">
        <v>279000</v>
      </c>
      <c r="L201" s="5">
        <v>280500</v>
      </c>
      <c r="M201" s="5">
        <v>282000</v>
      </c>
      <c r="O201" s="12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4.25" x14ac:dyDescent="0.2">
      <c r="A202" s="11" t="s">
        <v>23</v>
      </c>
      <c r="B202" s="4">
        <v>2440000</v>
      </c>
      <c r="C202" s="4">
        <v>2410000</v>
      </c>
      <c r="D202" s="4">
        <v>2408000</v>
      </c>
      <c r="E202" s="4">
        <v>2360000</v>
      </c>
      <c r="F202" s="4">
        <v>2355000</v>
      </c>
      <c r="G202" s="4">
        <v>2340000</v>
      </c>
      <c r="H202" s="4">
        <v>2300000</v>
      </c>
      <c r="I202" s="4">
        <v>2270000</v>
      </c>
      <c r="J202" s="4">
        <v>2250000</v>
      </c>
      <c r="K202" s="4">
        <v>2220000</v>
      </c>
      <c r="L202" s="4">
        <v>2205000</v>
      </c>
      <c r="M202" s="4">
        <v>2197000</v>
      </c>
      <c r="O202" s="11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4.25" x14ac:dyDescent="0.2">
      <c r="A203" s="12" t="s">
        <v>24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O203" s="12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4.25" x14ac:dyDescent="0.2">
      <c r="A204" s="12" t="s">
        <v>25</v>
      </c>
      <c r="B204" s="5">
        <v>27250</v>
      </c>
      <c r="C204" s="5">
        <v>27000</v>
      </c>
      <c r="D204" s="5">
        <v>26500</v>
      </c>
      <c r="E204" s="5">
        <v>26000</v>
      </c>
      <c r="F204" s="5">
        <v>25750</v>
      </c>
      <c r="G204" s="5">
        <v>26500</v>
      </c>
      <c r="H204" s="5">
        <v>27500</v>
      </c>
      <c r="I204" s="5">
        <v>29000</v>
      </c>
      <c r="J204" s="5">
        <v>31000</v>
      </c>
      <c r="K204" s="5">
        <v>30500</v>
      </c>
      <c r="L204" s="5">
        <v>31000</v>
      </c>
      <c r="M204" s="5">
        <v>32000</v>
      </c>
      <c r="O204" s="12"/>
      <c r="P204" s="26"/>
      <c r="Q204" s="26"/>
      <c r="R204" s="26"/>
      <c r="S204" s="26"/>
      <c r="T204" s="26"/>
      <c r="U204" s="26"/>
      <c r="V204" s="26"/>
      <c r="W204" s="26"/>
      <c r="X204" s="26"/>
      <c r="Y204" s="28"/>
      <c r="Z204" s="26"/>
      <c r="AA204" s="26"/>
    </row>
    <row r="205" spans="1:27" ht="14.25" x14ac:dyDescent="0.2">
      <c r="A205" s="11" t="s">
        <v>26</v>
      </c>
      <c r="B205" s="4">
        <v>796250</v>
      </c>
      <c r="C205" s="4">
        <v>795000</v>
      </c>
      <c r="D205" s="4">
        <v>792000</v>
      </c>
      <c r="E205" s="4">
        <v>795000</v>
      </c>
      <c r="F205" s="4">
        <v>800000</v>
      </c>
      <c r="G205" s="4">
        <v>804000</v>
      </c>
      <c r="H205" s="4">
        <v>806000</v>
      </c>
      <c r="I205" s="4">
        <v>810000</v>
      </c>
      <c r="J205" s="4">
        <v>815000</v>
      </c>
      <c r="K205" s="4">
        <v>822000</v>
      </c>
      <c r="L205" s="4">
        <v>830000</v>
      </c>
      <c r="M205" s="4">
        <v>832000</v>
      </c>
      <c r="O205" s="11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4.25" x14ac:dyDescent="0.2">
      <c r="A206" s="12" t="s">
        <v>60</v>
      </c>
      <c r="B206" s="5">
        <v>37500</v>
      </c>
      <c r="C206" s="5">
        <v>38500</v>
      </c>
      <c r="D206" s="5">
        <v>40000</v>
      </c>
      <c r="E206" s="5">
        <v>41500</v>
      </c>
      <c r="F206" s="5">
        <v>43250</v>
      </c>
      <c r="G206" s="5">
        <v>44500</v>
      </c>
      <c r="H206" s="5">
        <v>45500</v>
      </c>
      <c r="I206" s="5">
        <v>47500</v>
      </c>
      <c r="J206" s="5">
        <v>49000</v>
      </c>
      <c r="K206" s="5">
        <v>49500</v>
      </c>
      <c r="L206" s="5">
        <v>51500</v>
      </c>
      <c r="M206" s="5">
        <v>52000</v>
      </c>
      <c r="O206" s="12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4.25" x14ac:dyDescent="0.2">
      <c r="A207" s="12"/>
      <c r="B207" s="1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O207" s="12"/>
      <c r="P207" s="16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x14ac:dyDescent="0.2">
      <c r="A208" s="11" t="s">
        <v>13</v>
      </c>
      <c r="B208" s="8">
        <f t="shared" ref="B208:M208" si="16">SUM(B200:B206)</f>
        <v>6982500</v>
      </c>
      <c r="C208" s="8">
        <f t="shared" si="16"/>
        <v>6962500</v>
      </c>
      <c r="D208" s="8">
        <f t="shared" si="16"/>
        <v>6965000</v>
      </c>
      <c r="E208" s="8">
        <f t="shared" si="16"/>
        <v>6922000</v>
      </c>
      <c r="F208" s="8">
        <f t="shared" si="16"/>
        <v>6926000</v>
      </c>
      <c r="G208" s="8">
        <f t="shared" si="16"/>
        <v>6931000</v>
      </c>
      <c r="H208" s="8">
        <f t="shared" si="16"/>
        <v>6896000</v>
      </c>
      <c r="I208" s="8">
        <f t="shared" si="16"/>
        <v>6878000</v>
      </c>
      <c r="J208" s="8">
        <f t="shared" si="16"/>
        <v>6872000</v>
      </c>
      <c r="K208" s="8">
        <f t="shared" si="16"/>
        <v>6861000</v>
      </c>
      <c r="L208" s="8">
        <f t="shared" si="16"/>
        <v>6863000</v>
      </c>
      <c r="M208" s="8">
        <f t="shared" si="16"/>
        <v>6870000</v>
      </c>
      <c r="N208" s="81"/>
      <c r="O208" s="11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3.5" thickBot="1" x14ac:dyDescent="0.25">
      <c r="A209" s="1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O209" s="13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x14ac:dyDescent="0.2">
      <c r="A210" s="6" t="s">
        <v>104</v>
      </c>
      <c r="O210" s="6"/>
    </row>
    <row r="211" spans="1:27" ht="13.5" thickBot="1" x14ac:dyDescent="0.25"/>
    <row r="212" spans="1:27" ht="15" x14ac:dyDescent="0.2">
      <c r="A212" s="7"/>
      <c r="B212" s="120" t="s">
        <v>119</v>
      </c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1"/>
      <c r="O212" s="7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1"/>
    </row>
    <row r="213" spans="1:27" ht="15" x14ac:dyDescent="0.2">
      <c r="A213" s="9" t="s">
        <v>0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9"/>
      <c r="O213" s="9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9"/>
    </row>
    <row r="214" spans="1:27" ht="15" thickBot="1" x14ac:dyDescent="0.25">
      <c r="A214" s="2"/>
      <c r="B214" s="19" t="s">
        <v>1</v>
      </c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23" t="s">
        <v>12</v>
      </c>
      <c r="O214" s="2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23"/>
    </row>
    <row r="215" spans="1:27" ht="15" thickTop="1" x14ac:dyDescent="0.2">
      <c r="A215" s="1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4"/>
      <c r="O215" s="10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24"/>
    </row>
    <row r="216" spans="1:27" ht="14.25" x14ac:dyDescent="0.2">
      <c r="A216" s="11" t="s">
        <v>21</v>
      </c>
      <c r="B216" s="4">
        <v>3525000</v>
      </c>
      <c r="C216" s="4">
        <v>3540000</v>
      </c>
      <c r="D216" s="4">
        <v>3560000</v>
      </c>
      <c r="E216" s="4">
        <v>3565000</v>
      </c>
      <c r="F216" s="4">
        <v>3570000</v>
      </c>
      <c r="G216" s="4">
        <v>3572000</v>
      </c>
      <c r="H216" s="4">
        <v>3585000</v>
      </c>
      <c r="I216" s="4">
        <v>3590000</v>
      </c>
      <c r="J216" s="4">
        <v>3595000</v>
      </c>
      <c r="K216" s="4">
        <v>3600000</v>
      </c>
      <c r="L216" s="4">
        <v>3615000</v>
      </c>
      <c r="M216" s="4">
        <v>3635000</v>
      </c>
      <c r="O216" s="11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4.25" x14ac:dyDescent="0.2">
      <c r="A217" s="12" t="s">
        <v>22</v>
      </c>
      <c r="B217" s="5">
        <v>285000</v>
      </c>
      <c r="C217" s="5">
        <v>287000</v>
      </c>
      <c r="D217" s="5">
        <v>289000</v>
      </c>
      <c r="E217" s="5">
        <v>289500</v>
      </c>
      <c r="F217" s="5">
        <v>291000</v>
      </c>
      <c r="G217" s="5">
        <v>291500</v>
      </c>
      <c r="H217" s="5">
        <v>293000</v>
      </c>
      <c r="I217" s="5">
        <v>297500</v>
      </c>
      <c r="J217" s="5">
        <v>300000</v>
      </c>
      <c r="K217" s="5">
        <v>302000</v>
      </c>
      <c r="L217" s="5">
        <v>305000</v>
      </c>
      <c r="M217" s="5">
        <v>309000</v>
      </c>
      <c r="O217" s="12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4.25" x14ac:dyDescent="0.2">
      <c r="A218" s="11" t="s">
        <v>23</v>
      </c>
      <c r="B218" s="4">
        <v>2150000</v>
      </c>
      <c r="C218" s="4">
        <v>2155500</v>
      </c>
      <c r="D218" s="4">
        <v>2160000</v>
      </c>
      <c r="E218" s="4">
        <v>2185000</v>
      </c>
      <c r="F218" s="4">
        <v>2187500</v>
      </c>
      <c r="G218" s="4">
        <v>2188000</v>
      </c>
      <c r="H218" s="4">
        <v>2185000</v>
      </c>
      <c r="I218" s="4">
        <v>2180000</v>
      </c>
      <c r="J218" s="4">
        <v>2175000</v>
      </c>
      <c r="K218" s="4">
        <v>2170000</v>
      </c>
      <c r="L218" s="4">
        <v>2165000</v>
      </c>
      <c r="M218" s="4">
        <v>2180000</v>
      </c>
      <c r="O218" s="11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4.25" x14ac:dyDescent="0.2">
      <c r="A219" s="12" t="s">
        <v>24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O219" s="12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4.25" x14ac:dyDescent="0.2">
      <c r="A220" s="12" t="s">
        <v>25</v>
      </c>
      <c r="B220" s="5">
        <v>33500</v>
      </c>
      <c r="C220" s="5">
        <v>32500</v>
      </c>
      <c r="D220" s="5">
        <v>32500</v>
      </c>
      <c r="E220" s="5">
        <v>33500</v>
      </c>
      <c r="F220" s="5">
        <v>34500</v>
      </c>
      <c r="G220" s="5">
        <v>34750</v>
      </c>
      <c r="H220" s="5">
        <v>35500</v>
      </c>
      <c r="I220" s="5">
        <v>36500</v>
      </c>
      <c r="J220" s="5">
        <v>39000</v>
      </c>
      <c r="K220" s="5">
        <v>39500</v>
      </c>
      <c r="L220" s="5">
        <v>41000</v>
      </c>
      <c r="M220" s="5">
        <v>41500</v>
      </c>
      <c r="O220" s="12"/>
      <c r="P220" s="26"/>
      <c r="Q220" s="26"/>
      <c r="R220" s="26"/>
      <c r="S220" s="26"/>
      <c r="T220" s="26"/>
      <c r="U220" s="26"/>
      <c r="V220" s="26"/>
      <c r="W220" s="26"/>
      <c r="X220" s="26"/>
      <c r="Y220" s="28"/>
      <c r="Z220" s="26"/>
      <c r="AA220" s="26"/>
    </row>
    <row r="221" spans="1:27" ht="14.25" x14ac:dyDescent="0.2">
      <c r="A221" s="11" t="s">
        <v>26</v>
      </c>
      <c r="B221" s="4">
        <v>834000</v>
      </c>
      <c r="C221" s="4">
        <v>845000</v>
      </c>
      <c r="D221" s="4">
        <v>850000</v>
      </c>
      <c r="E221" s="4">
        <v>856000</v>
      </c>
      <c r="F221" s="4">
        <v>862000</v>
      </c>
      <c r="G221" s="4">
        <v>862500</v>
      </c>
      <c r="H221" s="4">
        <v>870000</v>
      </c>
      <c r="I221" s="4">
        <v>872500</v>
      </c>
      <c r="J221" s="4">
        <v>876000</v>
      </c>
      <c r="K221" s="4">
        <v>877000</v>
      </c>
      <c r="L221" s="4">
        <v>878000</v>
      </c>
      <c r="M221" s="4">
        <v>885000</v>
      </c>
      <c r="O221" s="11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4.25" x14ac:dyDescent="0.2">
      <c r="A222" s="12" t="s">
        <v>60</v>
      </c>
      <c r="B222" s="5">
        <v>52500</v>
      </c>
      <c r="C222" s="5">
        <v>54000</v>
      </c>
      <c r="D222" s="5">
        <v>55500</v>
      </c>
      <c r="E222" s="5">
        <v>58000</v>
      </c>
      <c r="F222" s="5">
        <v>61500</v>
      </c>
      <c r="G222" s="5">
        <v>63250</v>
      </c>
      <c r="H222" s="5">
        <v>65500</v>
      </c>
      <c r="I222" s="5">
        <v>68500</v>
      </c>
      <c r="J222" s="5">
        <v>70000</v>
      </c>
      <c r="K222" s="5">
        <v>71500</v>
      </c>
      <c r="L222" s="5">
        <v>73000</v>
      </c>
      <c r="M222" s="5">
        <v>77500</v>
      </c>
      <c r="O222" s="12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4.25" x14ac:dyDescent="0.2">
      <c r="A223" s="12"/>
      <c r="B223" s="1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O223" s="12"/>
      <c r="P223" s="16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x14ac:dyDescent="0.2">
      <c r="A224" s="11" t="s">
        <v>13</v>
      </c>
      <c r="B224" s="8">
        <f t="shared" ref="B224:M224" si="17">SUM(B216:B222)</f>
        <v>6880000</v>
      </c>
      <c r="C224" s="8">
        <f t="shared" si="17"/>
        <v>6914000</v>
      </c>
      <c r="D224" s="8">
        <f t="shared" si="17"/>
        <v>6947000</v>
      </c>
      <c r="E224" s="8">
        <f t="shared" si="17"/>
        <v>6987000</v>
      </c>
      <c r="F224" s="8">
        <f t="shared" si="17"/>
        <v>7006500</v>
      </c>
      <c r="G224" s="8">
        <f t="shared" si="17"/>
        <v>7012000</v>
      </c>
      <c r="H224" s="8">
        <f t="shared" si="17"/>
        <v>7034000</v>
      </c>
      <c r="I224" s="8">
        <f t="shared" si="17"/>
        <v>7045000</v>
      </c>
      <c r="J224" s="8">
        <f t="shared" si="17"/>
        <v>7055000</v>
      </c>
      <c r="K224" s="8">
        <f t="shared" si="17"/>
        <v>7060000</v>
      </c>
      <c r="L224" s="8">
        <f t="shared" si="17"/>
        <v>7077000</v>
      </c>
      <c r="M224" s="8">
        <f t="shared" si="17"/>
        <v>7128000</v>
      </c>
      <c r="N224" s="81"/>
      <c r="O224" s="11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8" ht="13.5" thickBot="1" x14ac:dyDescent="0.25">
      <c r="A225" s="1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O225" s="13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8" x14ac:dyDescent="0.2">
      <c r="A226" s="6" t="s">
        <v>104</v>
      </c>
      <c r="O226" s="6"/>
    </row>
    <row r="227" spans="1:28" ht="13.5" thickBot="1" x14ac:dyDescent="0.25"/>
    <row r="228" spans="1:28" ht="15" x14ac:dyDescent="0.2">
      <c r="A228" s="7"/>
      <c r="B228" s="120" t="s">
        <v>126</v>
      </c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1"/>
      <c r="O228" s="7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1"/>
    </row>
    <row r="229" spans="1:28" ht="15" x14ac:dyDescent="0.2">
      <c r="A229" s="9" t="s">
        <v>0</v>
      </c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9"/>
      <c r="O229" s="9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9"/>
    </row>
    <row r="230" spans="1:28" ht="15" thickBot="1" x14ac:dyDescent="0.25">
      <c r="A230" s="2"/>
      <c r="B230" s="19" t="s">
        <v>1</v>
      </c>
      <c r="C230" s="19" t="s">
        <v>2</v>
      </c>
      <c r="D230" s="19" t="s">
        <v>3</v>
      </c>
      <c r="E230" s="19" t="s">
        <v>4</v>
      </c>
      <c r="F230" s="19" t="s">
        <v>5</v>
      </c>
      <c r="G230" s="19" t="s">
        <v>6</v>
      </c>
      <c r="H230" s="19" t="s">
        <v>7</v>
      </c>
      <c r="I230" s="19" t="s">
        <v>8</v>
      </c>
      <c r="J230" s="19" t="s">
        <v>9</v>
      </c>
      <c r="K230" s="19" t="s">
        <v>10</v>
      </c>
      <c r="L230" s="19" t="s">
        <v>11</v>
      </c>
      <c r="M230" s="23" t="s">
        <v>12</v>
      </c>
      <c r="O230" s="68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70"/>
    </row>
    <row r="231" spans="1:28" ht="15" thickTop="1" x14ac:dyDescent="0.2">
      <c r="A231" s="1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78"/>
      <c r="N231" s="80"/>
      <c r="O231" s="14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</row>
    <row r="232" spans="1:28" ht="14.25" x14ac:dyDescent="0.2">
      <c r="A232" s="11" t="s">
        <v>21</v>
      </c>
      <c r="B232" s="4">
        <v>3650000</v>
      </c>
      <c r="C232" s="4">
        <v>3655000</v>
      </c>
      <c r="D232" s="4">
        <v>3662500</v>
      </c>
      <c r="E232" s="4">
        <v>3680000</v>
      </c>
      <c r="F232" s="4">
        <v>3695000</v>
      </c>
      <c r="G232" s="4">
        <v>3705000</v>
      </c>
      <c r="H232" s="4">
        <v>3725015</v>
      </c>
      <c r="I232" s="4">
        <v>3687660</v>
      </c>
      <c r="J232" s="4">
        <v>3693320</v>
      </c>
      <c r="K232" s="4">
        <v>3689700</v>
      </c>
      <c r="L232" s="4">
        <v>3688830</v>
      </c>
      <c r="M232" s="4">
        <v>3682252</v>
      </c>
      <c r="N232" s="37"/>
      <c r="O232" s="72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4"/>
    </row>
    <row r="233" spans="1:28" ht="14.25" x14ac:dyDescent="0.2">
      <c r="A233" s="12" t="s">
        <v>22</v>
      </c>
      <c r="B233" s="5">
        <v>312000</v>
      </c>
      <c r="C233" s="5">
        <v>313000</v>
      </c>
      <c r="D233" s="5">
        <v>315000</v>
      </c>
      <c r="E233" s="5">
        <v>316000</v>
      </c>
      <c r="F233" s="5">
        <v>318500</v>
      </c>
      <c r="G233" s="5">
        <v>320000</v>
      </c>
      <c r="H233" s="5">
        <v>321760</v>
      </c>
      <c r="I233" s="5">
        <v>330150</v>
      </c>
      <c r="J233" s="5">
        <v>333370</v>
      </c>
      <c r="K233" s="5">
        <v>334975</v>
      </c>
      <c r="L233" s="5">
        <v>334990</v>
      </c>
      <c r="M233" s="5">
        <v>335080</v>
      </c>
      <c r="N233" s="37"/>
      <c r="O233" s="75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74"/>
    </row>
    <row r="234" spans="1:28" ht="14.25" x14ac:dyDescent="0.2">
      <c r="A234" s="11" t="s">
        <v>23</v>
      </c>
      <c r="B234" s="4">
        <v>2185000</v>
      </c>
      <c r="C234" s="4">
        <v>2187500</v>
      </c>
      <c r="D234" s="4">
        <v>2190000</v>
      </c>
      <c r="E234" s="4">
        <v>2185000</v>
      </c>
      <c r="F234" s="4">
        <v>2180000</v>
      </c>
      <c r="G234" s="4">
        <v>2185000</v>
      </c>
      <c r="H234" s="4">
        <v>2161840</v>
      </c>
      <c r="I234" s="4">
        <v>2154750</v>
      </c>
      <c r="J234" s="4">
        <v>2140070</v>
      </c>
      <c r="K234" s="4">
        <v>2169800</v>
      </c>
      <c r="L234" s="4">
        <v>2169650</v>
      </c>
      <c r="M234" s="4">
        <v>2159720</v>
      </c>
      <c r="N234" s="37"/>
      <c r="O234" s="72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4"/>
    </row>
    <row r="235" spans="1:28" ht="14.25" x14ac:dyDescent="0.2">
      <c r="A235" s="12" t="s">
        <v>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7"/>
      <c r="O235" s="75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4"/>
    </row>
    <row r="236" spans="1:28" ht="14.25" x14ac:dyDescent="0.2">
      <c r="A236" s="12" t="s">
        <v>25</v>
      </c>
      <c r="B236" s="5">
        <v>43000</v>
      </c>
      <c r="C236" s="5">
        <v>43500</v>
      </c>
      <c r="D236" s="5">
        <v>45000</v>
      </c>
      <c r="E236" s="5">
        <v>45500</v>
      </c>
      <c r="F236" s="5">
        <v>52500</v>
      </c>
      <c r="G236" s="5">
        <v>65000</v>
      </c>
      <c r="H236" s="5">
        <v>63395</v>
      </c>
      <c r="I236" s="5">
        <v>62400</v>
      </c>
      <c r="J236" s="5">
        <v>64210</v>
      </c>
      <c r="K236" s="5">
        <v>65390</v>
      </c>
      <c r="L236" s="5">
        <v>65380</v>
      </c>
      <c r="M236" s="5">
        <v>67166</v>
      </c>
      <c r="N236" s="37"/>
      <c r="O236" s="75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74"/>
    </row>
    <row r="237" spans="1:28" ht="14.25" x14ac:dyDescent="0.2">
      <c r="A237" s="11" t="s">
        <v>26</v>
      </c>
      <c r="B237" s="4">
        <v>887500</v>
      </c>
      <c r="C237" s="4">
        <v>895000</v>
      </c>
      <c r="D237" s="4">
        <v>905000</v>
      </c>
      <c r="E237" s="4">
        <v>915000</v>
      </c>
      <c r="F237" s="4">
        <v>925000</v>
      </c>
      <c r="G237" s="4">
        <v>935000</v>
      </c>
      <c r="H237" s="4">
        <v>951080</v>
      </c>
      <c r="I237" s="4">
        <v>964400</v>
      </c>
      <c r="J237" s="4">
        <v>972635.36149626505</v>
      </c>
      <c r="K237" s="4">
        <v>979170</v>
      </c>
      <c r="L237" s="4">
        <v>979166</v>
      </c>
      <c r="M237" s="4">
        <v>986700</v>
      </c>
      <c r="N237" s="37"/>
      <c r="O237" s="72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4"/>
    </row>
    <row r="238" spans="1:28" ht="14.25" x14ac:dyDescent="0.2">
      <c r="A238" s="12" t="s">
        <v>60</v>
      </c>
      <c r="B238" s="5">
        <v>80000</v>
      </c>
      <c r="C238" s="5">
        <v>81000</v>
      </c>
      <c r="D238" s="5">
        <v>85500</v>
      </c>
      <c r="E238" s="5">
        <v>86500</v>
      </c>
      <c r="F238" s="5">
        <v>92000</v>
      </c>
      <c r="G238" s="5">
        <v>95000</v>
      </c>
      <c r="H238" s="5">
        <v>97355</v>
      </c>
      <c r="I238" s="5">
        <v>102980</v>
      </c>
      <c r="J238" s="5">
        <v>104345</v>
      </c>
      <c r="K238" s="5">
        <v>107040</v>
      </c>
      <c r="L238" s="5">
        <v>107040</v>
      </c>
      <c r="M238" s="5">
        <v>105573</v>
      </c>
      <c r="N238" s="37"/>
      <c r="O238" s="75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74"/>
    </row>
    <row r="239" spans="1:28" ht="14.25" x14ac:dyDescent="0.2">
      <c r="A239" s="12"/>
      <c r="B239" s="1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7"/>
      <c r="O239" s="75"/>
      <c r="P239" s="16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8" ht="14.25" x14ac:dyDescent="0.2">
      <c r="A240" s="11" t="s">
        <v>13</v>
      </c>
      <c r="B240" s="8">
        <f t="shared" ref="B240:M240" si="18">SUM(B232:B238)</f>
        <v>7157500</v>
      </c>
      <c r="C240" s="8">
        <f t="shared" si="18"/>
        <v>7175000</v>
      </c>
      <c r="D240" s="8">
        <f t="shared" si="18"/>
        <v>7203000</v>
      </c>
      <c r="E240" s="8">
        <f t="shared" si="18"/>
        <v>7228000</v>
      </c>
      <c r="F240" s="8">
        <f t="shared" si="18"/>
        <v>7263000</v>
      </c>
      <c r="G240" s="8">
        <f t="shared" si="18"/>
        <v>7305000</v>
      </c>
      <c r="H240" s="8">
        <f t="shared" si="18"/>
        <v>7320445</v>
      </c>
      <c r="I240" s="8">
        <f t="shared" si="18"/>
        <v>7302340</v>
      </c>
      <c r="J240" s="8">
        <f t="shared" si="18"/>
        <v>7307950.361496265</v>
      </c>
      <c r="K240" s="8">
        <f t="shared" si="18"/>
        <v>7346075</v>
      </c>
      <c r="L240" s="8">
        <f t="shared" si="18"/>
        <v>7345056</v>
      </c>
      <c r="M240" s="8">
        <f t="shared" si="18"/>
        <v>7336491</v>
      </c>
      <c r="N240" s="81"/>
      <c r="O240" s="72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</row>
    <row r="241" spans="1:27" ht="13.5" thickBot="1" x14ac:dyDescent="0.25">
      <c r="A241" s="1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80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</row>
    <row r="242" spans="1:27" x14ac:dyDescent="0.2">
      <c r="A242" s="6" t="s">
        <v>104</v>
      </c>
      <c r="O242" s="6"/>
    </row>
    <row r="243" spans="1:27" ht="13.5" thickBot="1" x14ac:dyDescent="0.25"/>
    <row r="244" spans="1:27" ht="15" x14ac:dyDescent="0.2">
      <c r="A244" s="7"/>
      <c r="B244" s="120" t="s">
        <v>130</v>
      </c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1"/>
    </row>
    <row r="245" spans="1:27" ht="15" x14ac:dyDescent="0.2">
      <c r="A245" s="9" t="s">
        <v>0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9"/>
    </row>
    <row r="246" spans="1:27" ht="15" thickBot="1" x14ac:dyDescent="0.25">
      <c r="A246" s="2"/>
      <c r="B246" s="19" t="s">
        <v>1</v>
      </c>
      <c r="C246" s="19" t="s">
        <v>2</v>
      </c>
      <c r="D246" s="19" t="s">
        <v>3</v>
      </c>
      <c r="E246" s="19" t="s">
        <v>4</v>
      </c>
      <c r="F246" s="19" t="s">
        <v>5</v>
      </c>
      <c r="G246" s="19" t="s">
        <v>6</v>
      </c>
      <c r="H246" s="19" t="s">
        <v>7</v>
      </c>
      <c r="I246" s="19" t="s">
        <v>8</v>
      </c>
      <c r="J246" s="19" t="s">
        <v>9</v>
      </c>
      <c r="K246" s="19" t="s">
        <v>10</v>
      </c>
      <c r="L246" s="19" t="s">
        <v>11</v>
      </c>
      <c r="M246" s="23" t="s">
        <v>12</v>
      </c>
    </row>
    <row r="247" spans="1:27" ht="15" thickTop="1" x14ac:dyDescent="0.2">
      <c r="A247" s="1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87"/>
    </row>
    <row r="248" spans="1:27" ht="14.25" x14ac:dyDescent="0.2">
      <c r="A248" s="11" t="s">
        <v>21</v>
      </c>
      <c r="B248" s="4">
        <v>3549620</v>
      </c>
      <c r="C248" s="4">
        <v>3453703</v>
      </c>
      <c r="D248" s="4">
        <v>3720351</v>
      </c>
      <c r="E248" s="4">
        <v>3701200</v>
      </c>
      <c r="F248" s="4">
        <v>3498682</v>
      </c>
      <c r="G248" s="4">
        <v>3725650</v>
      </c>
      <c r="H248" s="4">
        <v>3699256</v>
      </c>
      <c r="I248" s="4">
        <v>3732520.177206004</v>
      </c>
      <c r="J248" s="4">
        <v>3784762.9433329836</v>
      </c>
      <c r="K248" s="4">
        <v>3757780</v>
      </c>
      <c r="L248" s="4">
        <v>3788591.9702502643</v>
      </c>
      <c r="M248" s="83">
        <v>3842713</v>
      </c>
    </row>
    <row r="249" spans="1:27" ht="14.25" x14ac:dyDescent="0.2">
      <c r="A249" s="12" t="s">
        <v>22</v>
      </c>
      <c r="B249" s="5">
        <v>346570</v>
      </c>
      <c r="C249" s="5">
        <v>334991</v>
      </c>
      <c r="D249" s="5">
        <v>358596</v>
      </c>
      <c r="E249" s="5">
        <v>359790</v>
      </c>
      <c r="F249" s="5">
        <v>350650</v>
      </c>
      <c r="G249" s="5">
        <v>347832</v>
      </c>
      <c r="H249" s="5">
        <v>352861</v>
      </c>
      <c r="I249" s="5">
        <v>362342.58067719417</v>
      </c>
      <c r="J249" s="5">
        <v>365610</v>
      </c>
      <c r="K249" s="5">
        <v>369396</v>
      </c>
      <c r="L249" s="5">
        <v>371893.54336301074</v>
      </c>
      <c r="M249" s="84">
        <v>380115</v>
      </c>
    </row>
    <row r="250" spans="1:27" ht="14.25" x14ac:dyDescent="0.2">
      <c r="A250" s="11" t="s">
        <v>23</v>
      </c>
      <c r="B250" s="4">
        <v>2131270</v>
      </c>
      <c r="C250" s="4">
        <v>2073419</v>
      </c>
      <c r="D250" s="4">
        <v>2119498</v>
      </c>
      <c r="E250" s="4">
        <v>2072969</v>
      </c>
      <c r="F250" s="4">
        <v>2067169</v>
      </c>
      <c r="G250" s="4">
        <v>2072274</v>
      </c>
      <c r="H250" s="4">
        <v>2062090</v>
      </c>
      <c r="I250" s="4">
        <v>2164735.991418507</v>
      </c>
      <c r="J250" s="4">
        <v>2206556.7900428311</v>
      </c>
      <c r="K250" s="4">
        <v>2222478</v>
      </c>
      <c r="L250" s="4">
        <v>2240032.3781398754</v>
      </c>
      <c r="M250" s="83">
        <v>2286422</v>
      </c>
    </row>
    <row r="251" spans="1:27" ht="14.25" x14ac:dyDescent="0.2">
      <c r="A251" s="12" t="s">
        <v>24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84"/>
    </row>
    <row r="252" spans="1:27" ht="14.25" x14ac:dyDescent="0.2">
      <c r="A252" s="12" t="s">
        <v>25</v>
      </c>
      <c r="B252" s="5">
        <v>82240</v>
      </c>
      <c r="C252" s="5">
        <v>95743</v>
      </c>
      <c r="D252" s="5">
        <v>86625</v>
      </c>
      <c r="E252" s="5">
        <v>85641</v>
      </c>
      <c r="F252" s="5">
        <v>96627</v>
      </c>
      <c r="G252" s="5">
        <v>90150</v>
      </c>
      <c r="H252" s="5">
        <v>102899</v>
      </c>
      <c r="I252" s="5">
        <v>103855.6196897038</v>
      </c>
      <c r="J252" s="5">
        <v>112173.18540967637</v>
      </c>
      <c r="K252" s="5">
        <v>113515</v>
      </c>
      <c r="L252" s="5">
        <v>120859.2336378481</v>
      </c>
      <c r="M252" s="84">
        <v>121520</v>
      </c>
    </row>
    <row r="253" spans="1:27" ht="14.25" x14ac:dyDescent="0.2">
      <c r="A253" s="11" t="s">
        <v>26</v>
      </c>
      <c r="B253" s="4">
        <v>964150</v>
      </c>
      <c r="C253" s="4">
        <v>928318</v>
      </c>
      <c r="D253" s="4">
        <v>966758</v>
      </c>
      <c r="E253" s="4">
        <v>964455</v>
      </c>
      <c r="F253" s="4">
        <v>948209</v>
      </c>
      <c r="G253" s="4">
        <v>964863</v>
      </c>
      <c r="H253" s="4">
        <v>849967</v>
      </c>
      <c r="I253" s="4">
        <v>988550.48047985579</v>
      </c>
      <c r="J253" s="4">
        <v>983205</v>
      </c>
      <c r="K253" s="4">
        <v>998519</v>
      </c>
      <c r="L253" s="4">
        <v>1017131.0267906599</v>
      </c>
      <c r="M253" s="83">
        <v>1041168</v>
      </c>
    </row>
    <row r="254" spans="1:27" ht="14.25" x14ac:dyDescent="0.2">
      <c r="A254" s="12" t="s">
        <v>60</v>
      </c>
      <c r="B254" s="5">
        <v>120410</v>
      </c>
      <c r="C254" s="5">
        <v>116500</v>
      </c>
      <c r="D254" s="5">
        <v>154293</v>
      </c>
      <c r="E254" s="5">
        <v>154082</v>
      </c>
      <c r="F254" s="5">
        <v>143602</v>
      </c>
      <c r="G254" s="5">
        <v>142885</v>
      </c>
      <c r="H254" s="5">
        <v>142630</v>
      </c>
      <c r="I254" s="5">
        <v>144821.56788035837</v>
      </c>
      <c r="J254" s="5">
        <v>159268.10752529354</v>
      </c>
      <c r="K254" s="5">
        <v>169946</v>
      </c>
      <c r="L254" s="5">
        <v>172628.25408647078</v>
      </c>
      <c r="M254" s="84">
        <v>159751</v>
      </c>
    </row>
    <row r="255" spans="1:27" ht="14.25" x14ac:dyDescent="0.2">
      <c r="A255" s="12"/>
      <c r="B255" s="1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84"/>
    </row>
    <row r="256" spans="1:27" ht="14.25" x14ac:dyDescent="0.2">
      <c r="A256" s="11" t="s">
        <v>13</v>
      </c>
      <c r="B256" s="8">
        <f t="shared" ref="B256:M256" si="19">SUM(B248:B254)</f>
        <v>7194260</v>
      </c>
      <c r="C256" s="8">
        <f t="shared" si="19"/>
        <v>7002674</v>
      </c>
      <c r="D256" s="8">
        <f t="shared" si="19"/>
        <v>7406121</v>
      </c>
      <c r="E256" s="8">
        <f t="shared" si="19"/>
        <v>7338137</v>
      </c>
      <c r="F256" s="8">
        <f t="shared" si="19"/>
        <v>7104939</v>
      </c>
      <c r="G256" s="8">
        <f t="shared" si="19"/>
        <v>7343654</v>
      </c>
      <c r="H256" s="8">
        <f t="shared" si="19"/>
        <v>7209703</v>
      </c>
      <c r="I256" s="8">
        <f t="shared" si="19"/>
        <v>7496826.417351624</v>
      </c>
      <c r="J256" s="8">
        <f t="shared" si="19"/>
        <v>7611576.0263107847</v>
      </c>
      <c r="K256" s="8">
        <f t="shared" si="19"/>
        <v>7631634</v>
      </c>
      <c r="L256" s="8">
        <f t="shared" si="19"/>
        <v>7711136.4062681291</v>
      </c>
      <c r="M256" s="85">
        <f t="shared" si="19"/>
        <v>7831689</v>
      </c>
      <c r="N256" s="81"/>
    </row>
    <row r="257" spans="1:14" ht="13.5" thickBot="1" x14ac:dyDescent="0.25">
      <c r="A257" s="1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86"/>
    </row>
    <row r="258" spans="1:14" x14ac:dyDescent="0.2">
      <c r="A258" s="6" t="s">
        <v>104</v>
      </c>
    </row>
    <row r="259" spans="1:14" ht="13.5" thickBot="1" x14ac:dyDescent="0.25"/>
    <row r="260" spans="1:14" ht="15" x14ac:dyDescent="0.2">
      <c r="A260" s="7"/>
      <c r="B260" s="120" t="s">
        <v>141</v>
      </c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1"/>
    </row>
    <row r="261" spans="1:14" ht="15" x14ac:dyDescent="0.2">
      <c r="A261" s="9" t="s">
        <v>0</v>
      </c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9"/>
    </row>
    <row r="262" spans="1:14" ht="15" thickBot="1" x14ac:dyDescent="0.25">
      <c r="A262" s="2"/>
      <c r="B262" s="19" t="s">
        <v>1</v>
      </c>
      <c r="C262" s="19" t="s">
        <v>2</v>
      </c>
      <c r="D262" s="19" t="s">
        <v>3</v>
      </c>
      <c r="E262" s="19" t="s">
        <v>4</v>
      </c>
      <c r="F262" s="19" t="s">
        <v>5</v>
      </c>
      <c r="G262" s="19" t="s">
        <v>6</v>
      </c>
      <c r="H262" s="19" t="s">
        <v>7</v>
      </c>
      <c r="I262" s="19" t="s">
        <v>8</v>
      </c>
      <c r="J262" s="19" t="s">
        <v>9</v>
      </c>
      <c r="K262" s="19" t="s">
        <v>10</v>
      </c>
      <c r="L262" s="19" t="s">
        <v>11</v>
      </c>
      <c r="M262" s="23" t="s">
        <v>12</v>
      </c>
    </row>
    <row r="263" spans="1:14" ht="15" thickTop="1" x14ac:dyDescent="0.2">
      <c r="A263" s="1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87"/>
    </row>
    <row r="264" spans="1:14" ht="14.25" x14ac:dyDescent="0.2">
      <c r="A264" s="11" t="s">
        <v>21</v>
      </c>
      <c r="B264" s="4">
        <v>3841288</v>
      </c>
      <c r="C264" s="4">
        <v>3868875</v>
      </c>
      <c r="D264" s="4">
        <v>3887451</v>
      </c>
      <c r="E264" s="4">
        <v>3873580</v>
      </c>
      <c r="F264" s="4">
        <v>3904607</v>
      </c>
      <c r="G264" s="4">
        <v>3892724</v>
      </c>
      <c r="H264" s="4">
        <v>3856739</v>
      </c>
      <c r="I264" s="4">
        <v>3892116.3226270834</v>
      </c>
      <c r="J264" s="4">
        <v>4017085</v>
      </c>
      <c r="K264" s="4">
        <v>3903041</v>
      </c>
      <c r="L264" s="4">
        <v>4012000</v>
      </c>
      <c r="M264" s="83">
        <v>3983741</v>
      </c>
    </row>
    <row r="265" spans="1:14" ht="14.25" x14ac:dyDescent="0.2">
      <c r="A265" s="12" t="s">
        <v>22</v>
      </c>
      <c r="B265" s="5">
        <v>380430</v>
      </c>
      <c r="C265" s="5">
        <v>393096</v>
      </c>
      <c r="D265" s="5">
        <v>395123</v>
      </c>
      <c r="E265" s="5">
        <v>393583</v>
      </c>
      <c r="F265" s="5">
        <v>411622</v>
      </c>
      <c r="G265" s="5">
        <v>433928</v>
      </c>
      <c r="H265" s="5">
        <v>439403</v>
      </c>
      <c r="I265" s="5">
        <v>437761.50460329565</v>
      </c>
      <c r="J265" s="5">
        <v>446424</v>
      </c>
      <c r="K265" s="5">
        <v>446370</v>
      </c>
      <c r="L265" s="5">
        <v>453056</v>
      </c>
      <c r="M265" s="84">
        <v>462263</v>
      </c>
    </row>
    <row r="266" spans="1:14" ht="14.25" x14ac:dyDescent="0.2">
      <c r="A266" s="11" t="s">
        <v>23</v>
      </c>
      <c r="B266" s="4">
        <v>2256662</v>
      </c>
      <c r="C266" s="4">
        <v>2291386</v>
      </c>
      <c r="D266" s="4">
        <v>2278326</v>
      </c>
      <c r="E266" s="4">
        <v>2296076</v>
      </c>
      <c r="F266" s="4">
        <v>2293077</v>
      </c>
      <c r="G266" s="4">
        <v>2292213</v>
      </c>
      <c r="H266" s="4">
        <v>2286845</v>
      </c>
      <c r="I266" s="4">
        <v>2328430.1739843586</v>
      </c>
      <c r="J266" s="4">
        <v>2367866</v>
      </c>
      <c r="K266" s="4">
        <v>2336215</v>
      </c>
      <c r="L266" s="4">
        <v>2381400</v>
      </c>
      <c r="M266" s="83">
        <v>2359126</v>
      </c>
    </row>
    <row r="267" spans="1:14" ht="14.25" x14ac:dyDescent="0.2">
      <c r="A267" s="12" t="s">
        <v>24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84"/>
    </row>
    <row r="268" spans="1:14" ht="14.25" x14ac:dyDescent="0.2">
      <c r="A268" s="12" t="s">
        <v>25</v>
      </c>
      <c r="B268" s="5">
        <v>118323</v>
      </c>
      <c r="C268" s="5">
        <v>116265</v>
      </c>
      <c r="D268" s="5">
        <v>116684</v>
      </c>
      <c r="E268" s="5">
        <v>127942</v>
      </c>
      <c r="F268" s="5">
        <v>121348</v>
      </c>
      <c r="G268" s="5">
        <v>127689</v>
      </c>
      <c r="H268" s="5">
        <v>131709</v>
      </c>
      <c r="I268" s="5">
        <v>148688.00982118669</v>
      </c>
      <c r="J268" s="5">
        <v>161777</v>
      </c>
      <c r="K268" s="5">
        <v>167444</v>
      </c>
      <c r="L268" s="5">
        <v>171738</v>
      </c>
      <c r="M268" s="84">
        <v>183853</v>
      </c>
    </row>
    <row r="269" spans="1:14" ht="14.25" x14ac:dyDescent="0.2">
      <c r="A269" s="11" t="s">
        <v>26</v>
      </c>
      <c r="B269" s="4">
        <v>1047125</v>
      </c>
      <c r="C269" s="4">
        <v>1058877</v>
      </c>
      <c r="D269" s="4">
        <v>1057101</v>
      </c>
      <c r="E269" s="4">
        <v>1071725</v>
      </c>
      <c r="F269" s="4">
        <v>1091873</v>
      </c>
      <c r="G269" s="4">
        <v>1104180</v>
      </c>
      <c r="H269" s="4">
        <v>1123992</v>
      </c>
      <c r="I269" s="4">
        <v>1193605.9326760303</v>
      </c>
      <c r="J269" s="4">
        <v>1161399</v>
      </c>
      <c r="K269" s="4">
        <v>1041586</v>
      </c>
      <c r="L269" s="4">
        <v>1181230</v>
      </c>
      <c r="M269" s="83">
        <v>1181195</v>
      </c>
    </row>
    <row r="270" spans="1:14" ht="14.25" x14ac:dyDescent="0.2">
      <c r="A270" s="12" t="s">
        <v>60</v>
      </c>
      <c r="B270" s="5">
        <v>173301</v>
      </c>
      <c r="C270" s="5">
        <v>190044</v>
      </c>
      <c r="D270" s="5">
        <v>193757</v>
      </c>
      <c r="E270" s="5">
        <v>183057</v>
      </c>
      <c r="F270" s="5">
        <v>197019</v>
      </c>
      <c r="G270" s="5">
        <v>194008</v>
      </c>
      <c r="H270" s="5">
        <v>200252</v>
      </c>
      <c r="I270" s="5">
        <v>193821.49682751557</v>
      </c>
      <c r="J270" s="5">
        <v>207398</v>
      </c>
      <c r="K270" s="5">
        <v>197196</v>
      </c>
      <c r="L270" s="5">
        <v>200605</v>
      </c>
      <c r="M270" s="84">
        <v>195930</v>
      </c>
    </row>
    <row r="271" spans="1:14" ht="14.25" x14ac:dyDescent="0.2">
      <c r="A271" s="12"/>
      <c r="B271" s="1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84"/>
    </row>
    <row r="272" spans="1:14" ht="14.25" x14ac:dyDescent="0.2">
      <c r="A272" s="11" t="s">
        <v>13</v>
      </c>
      <c r="B272" s="8">
        <f t="shared" ref="B272:M272" si="20">SUM(B264:B270)</f>
        <v>7817129</v>
      </c>
      <c r="C272" s="8">
        <f t="shared" si="20"/>
        <v>7918543</v>
      </c>
      <c r="D272" s="8">
        <f t="shared" si="20"/>
        <v>7928442</v>
      </c>
      <c r="E272" s="8">
        <f t="shared" si="20"/>
        <v>7945963</v>
      </c>
      <c r="F272" s="8">
        <f t="shared" si="20"/>
        <v>8019546</v>
      </c>
      <c r="G272" s="8">
        <f t="shared" si="20"/>
        <v>8044742</v>
      </c>
      <c r="H272" s="8">
        <f t="shared" si="20"/>
        <v>8038940</v>
      </c>
      <c r="I272" s="8">
        <f t="shared" si="20"/>
        <v>8194423.4405394699</v>
      </c>
      <c r="J272" s="8">
        <f t="shared" si="20"/>
        <v>8361949</v>
      </c>
      <c r="K272" s="8">
        <f t="shared" si="20"/>
        <v>8091852</v>
      </c>
      <c r="L272" s="8">
        <f t="shared" si="20"/>
        <v>8400029</v>
      </c>
      <c r="M272" s="85">
        <f t="shared" si="20"/>
        <v>8366108</v>
      </c>
      <c r="N272" s="81"/>
    </row>
    <row r="273" spans="1:14" ht="13.5" thickBot="1" x14ac:dyDescent="0.25">
      <c r="A273" s="1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86"/>
    </row>
    <row r="274" spans="1:14" x14ac:dyDescent="0.2">
      <c r="A274" s="6" t="s">
        <v>104</v>
      </c>
    </row>
    <row r="275" spans="1:14" ht="13.5" thickBot="1" x14ac:dyDescent="0.25"/>
    <row r="276" spans="1:14" ht="15" x14ac:dyDescent="0.2">
      <c r="A276" s="7"/>
      <c r="B276" s="120" t="s">
        <v>142</v>
      </c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1"/>
    </row>
    <row r="277" spans="1:14" ht="15" x14ac:dyDescent="0.2">
      <c r="A277" s="9" t="s">
        <v>0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9"/>
    </row>
    <row r="278" spans="1:14" ht="15" thickBot="1" x14ac:dyDescent="0.25">
      <c r="A278" s="2"/>
      <c r="B278" s="19" t="s">
        <v>1</v>
      </c>
      <c r="C278" s="19" t="s">
        <v>2</v>
      </c>
      <c r="D278" s="19" t="s">
        <v>3</v>
      </c>
      <c r="E278" s="19" t="s">
        <v>4</v>
      </c>
      <c r="F278" s="19" t="s">
        <v>5</v>
      </c>
      <c r="G278" s="19" t="s">
        <v>6</v>
      </c>
      <c r="H278" s="19" t="s">
        <v>7</v>
      </c>
      <c r="I278" s="19" t="s">
        <v>8</v>
      </c>
      <c r="J278" s="19" t="s">
        <v>9</v>
      </c>
      <c r="K278" s="19" t="s">
        <v>10</v>
      </c>
      <c r="L278" s="19" t="s">
        <v>11</v>
      </c>
      <c r="M278" s="23" t="s">
        <v>12</v>
      </c>
    </row>
    <row r="279" spans="1:14" ht="15" thickTop="1" x14ac:dyDescent="0.2">
      <c r="A279" s="1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87"/>
    </row>
    <row r="280" spans="1:14" ht="14.25" x14ac:dyDescent="0.2">
      <c r="A280" s="11" t="s">
        <v>21</v>
      </c>
      <c r="B280" s="4">
        <v>3894904</v>
      </c>
      <c r="C280" s="4">
        <v>4067392</v>
      </c>
      <c r="D280" s="4">
        <v>3999974</v>
      </c>
      <c r="E280" s="4">
        <v>3975608</v>
      </c>
      <c r="F280" s="4">
        <v>4030561.6698353589</v>
      </c>
      <c r="G280" s="4">
        <v>4060160</v>
      </c>
      <c r="H280" s="4">
        <v>4138468.2430502046</v>
      </c>
      <c r="I280" s="4">
        <v>4137231</v>
      </c>
      <c r="J280" s="4">
        <v>4249379</v>
      </c>
      <c r="K280" s="4">
        <v>4127563</v>
      </c>
      <c r="L280" s="4">
        <v>4155724</v>
      </c>
      <c r="M280" s="83">
        <v>4227373</v>
      </c>
    </row>
    <row r="281" spans="1:14" ht="14.25" x14ac:dyDescent="0.2">
      <c r="A281" s="12" t="s">
        <v>22</v>
      </c>
      <c r="B281" s="5">
        <v>468095</v>
      </c>
      <c r="C281" s="5">
        <v>480917</v>
      </c>
      <c r="D281" s="5">
        <v>487593</v>
      </c>
      <c r="E281" s="5">
        <v>515354</v>
      </c>
      <c r="F281" s="5">
        <v>545682</v>
      </c>
      <c r="G281" s="5">
        <v>534718</v>
      </c>
      <c r="H281" s="5">
        <v>550928</v>
      </c>
      <c r="I281" s="5">
        <v>568099</v>
      </c>
      <c r="J281" s="5">
        <v>571687</v>
      </c>
      <c r="K281" s="5">
        <v>612795</v>
      </c>
      <c r="L281" s="5">
        <v>639738</v>
      </c>
      <c r="M281" s="84">
        <v>655092</v>
      </c>
    </row>
    <row r="282" spans="1:14" ht="14.25" x14ac:dyDescent="0.2">
      <c r="A282" s="11" t="s">
        <v>23</v>
      </c>
      <c r="B282" s="4">
        <v>2370510</v>
      </c>
      <c r="C282" s="4">
        <v>2326962.2835396854</v>
      </c>
      <c r="D282" s="4">
        <v>2412060</v>
      </c>
      <c r="E282" s="4">
        <v>2411248</v>
      </c>
      <c r="F282" s="4">
        <v>2377156.4113503452</v>
      </c>
      <c r="G282" s="4">
        <v>2464844</v>
      </c>
      <c r="H282" s="4">
        <v>2459793.800919686</v>
      </c>
      <c r="I282" s="4">
        <v>2498012</v>
      </c>
      <c r="J282" s="4">
        <v>2526060</v>
      </c>
      <c r="K282" s="4">
        <v>2559215</v>
      </c>
      <c r="L282" s="4">
        <v>2567619</v>
      </c>
      <c r="M282" s="83">
        <v>2611870</v>
      </c>
    </row>
    <row r="283" spans="1:14" ht="14.25" x14ac:dyDescent="0.2">
      <c r="A283" s="12" t="s">
        <v>24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84"/>
    </row>
    <row r="284" spans="1:14" ht="14.25" x14ac:dyDescent="0.2">
      <c r="A284" s="12" t="s">
        <v>25</v>
      </c>
      <c r="B284" s="5">
        <v>201463</v>
      </c>
      <c r="C284" s="5">
        <v>194415</v>
      </c>
      <c r="D284" s="5">
        <v>216195</v>
      </c>
      <c r="E284" s="5">
        <v>210948</v>
      </c>
      <c r="F284" s="5">
        <v>215346</v>
      </c>
      <c r="G284" s="5">
        <v>226778</v>
      </c>
      <c r="H284" s="5">
        <v>228701</v>
      </c>
      <c r="I284" s="5">
        <v>240376</v>
      </c>
      <c r="J284" s="5">
        <v>238773</v>
      </c>
      <c r="K284" s="5">
        <v>253220</v>
      </c>
      <c r="L284" s="5">
        <v>258903</v>
      </c>
      <c r="M284" s="84">
        <v>282209</v>
      </c>
    </row>
    <row r="285" spans="1:14" ht="14.25" x14ac:dyDescent="0.2">
      <c r="A285" s="11" t="s">
        <v>26</v>
      </c>
      <c r="B285" s="4">
        <v>1081419</v>
      </c>
      <c r="C285" s="4">
        <v>1263789</v>
      </c>
      <c r="D285" s="4">
        <v>1230355</v>
      </c>
      <c r="E285" s="4">
        <v>1235567</v>
      </c>
      <c r="F285" s="91">
        <v>1259704.3387182269</v>
      </c>
      <c r="G285" s="4">
        <v>1282477</v>
      </c>
      <c r="H285" s="4">
        <v>1302771.201878946</v>
      </c>
      <c r="I285" s="4">
        <v>1333658</v>
      </c>
      <c r="J285" s="4">
        <v>1342313</v>
      </c>
      <c r="K285" s="4">
        <v>1430758</v>
      </c>
      <c r="L285" s="4">
        <v>1463275</v>
      </c>
      <c r="M285" s="83">
        <v>1430969</v>
      </c>
    </row>
    <row r="286" spans="1:14" ht="14.25" x14ac:dyDescent="0.2">
      <c r="A286" s="12" t="s">
        <v>60</v>
      </c>
      <c r="B286" s="5">
        <v>197398</v>
      </c>
      <c r="C286" s="5">
        <v>173247</v>
      </c>
      <c r="D286" s="5">
        <v>189781</v>
      </c>
      <c r="E286" s="5">
        <v>198419</v>
      </c>
      <c r="F286" s="5">
        <v>193245</v>
      </c>
      <c r="G286" s="5">
        <v>195658</v>
      </c>
      <c r="H286" s="5">
        <v>195041</v>
      </c>
      <c r="I286" s="5">
        <v>197020</v>
      </c>
      <c r="J286" s="5">
        <v>196455</v>
      </c>
      <c r="K286" s="5">
        <v>198601</v>
      </c>
      <c r="L286" s="5">
        <v>226049</v>
      </c>
      <c r="M286" s="84">
        <v>201376</v>
      </c>
    </row>
    <row r="287" spans="1:14" ht="14.25" x14ac:dyDescent="0.2">
      <c r="A287" s="12"/>
      <c r="B287" s="1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84"/>
    </row>
    <row r="288" spans="1:14" ht="14.25" x14ac:dyDescent="0.2">
      <c r="A288" s="11" t="s">
        <v>13</v>
      </c>
      <c r="B288" s="8">
        <f t="shared" ref="B288:M288" si="21">SUM(B280:B286)</f>
        <v>8213789</v>
      </c>
      <c r="C288" s="8">
        <f t="shared" si="21"/>
        <v>8506722.2835396864</v>
      </c>
      <c r="D288" s="8">
        <f t="shared" si="21"/>
        <v>8535958</v>
      </c>
      <c r="E288" s="8">
        <f t="shared" si="21"/>
        <v>8547144</v>
      </c>
      <c r="F288" s="8">
        <f t="shared" si="21"/>
        <v>8621695.4199039303</v>
      </c>
      <c r="G288" s="8">
        <f t="shared" si="21"/>
        <v>8764635</v>
      </c>
      <c r="H288" s="8">
        <f t="shared" si="21"/>
        <v>8875703.2458488364</v>
      </c>
      <c r="I288" s="8">
        <f t="shared" si="21"/>
        <v>8974396</v>
      </c>
      <c r="J288" s="8">
        <f t="shared" si="21"/>
        <v>9124667</v>
      </c>
      <c r="K288" s="8">
        <f t="shared" si="21"/>
        <v>9182152</v>
      </c>
      <c r="L288" s="8">
        <f t="shared" si="21"/>
        <v>9311308</v>
      </c>
      <c r="M288" s="85">
        <f t="shared" si="21"/>
        <v>9408889</v>
      </c>
      <c r="N288" s="81"/>
    </row>
    <row r="289" spans="1:14" ht="13.5" thickBot="1" x14ac:dyDescent="0.25">
      <c r="A289" s="1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86"/>
    </row>
    <row r="290" spans="1:14" x14ac:dyDescent="0.2">
      <c r="A290" s="6" t="s">
        <v>104</v>
      </c>
    </row>
    <row r="291" spans="1:14" ht="13.5" thickBot="1" x14ac:dyDescent="0.25"/>
    <row r="292" spans="1:14" ht="15" x14ac:dyDescent="0.2">
      <c r="A292" s="7"/>
      <c r="B292" s="120" t="s">
        <v>151</v>
      </c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1"/>
    </row>
    <row r="293" spans="1:14" ht="15" x14ac:dyDescent="0.2">
      <c r="A293" s="9" t="s">
        <v>0</v>
      </c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9"/>
    </row>
    <row r="294" spans="1:14" ht="15" thickBot="1" x14ac:dyDescent="0.25">
      <c r="A294" s="2"/>
      <c r="B294" s="19" t="s">
        <v>1</v>
      </c>
      <c r="C294" s="19" t="s">
        <v>2</v>
      </c>
      <c r="D294" s="19" t="s">
        <v>3</v>
      </c>
      <c r="E294" s="19" t="s">
        <v>4</v>
      </c>
      <c r="F294" s="19" t="s">
        <v>5</v>
      </c>
      <c r="G294" s="19" t="s">
        <v>6</v>
      </c>
      <c r="H294" s="19" t="s">
        <v>7</v>
      </c>
      <c r="I294" s="19" t="s">
        <v>8</v>
      </c>
      <c r="J294" s="19" t="s">
        <v>9</v>
      </c>
      <c r="K294" s="19" t="s">
        <v>10</v>
      </c>
      <c r="L294" s="19" t="s">
        <v>11</v>
      </c>
      <c r="M294" s="23" t="s">
        <v>12</v>
      </c>
    </row>
    <row r="295" spans="1:14" ht="15" thickTop="1" x14ac:dyDescent="0.2">
      <c r="A295" s="1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87"/>
    </row>
    <row r="296" spans="1:14" ht="14.25" x14ac:dyDescent="0.2">
      <c r="A296" s="11" t="s">
        <v>21</v>
      </c>
      <c r="B296" s="4">
        <v>4205462</v>
      </c>
      <c r="C296" s="4">
        <v>4193937</v>
      </c>
      <c r="D296" s="4">
        <v>4220853</v>
      </c>
      <c r="E296" s="4">
        <v>4112767</v>
      </c>
      <c r="F296" s="4">
        <v>4209218</v>
      </c>
      <c r="G296" s="4">
        <v>4267186</v>
      </c>
      <c r="H296" s="4">
        <v>4288333</v>
      </c>
      <c r="I296" s="4">
        <v>4386417</v>
      </c>
      <c r="J296" s="4">
        <v>4405736</v>
      </c>
      <c r="K296" s="4">
        <v>4375113</v>
      </c>
      <c r="L296" s="4">
        <v>4464591.8637215877</v>
      </c>
      <c r="M296" s="4">
        <v>4472939</v>
      </c>
    </row>
    <row r="297" spans="1:14" ht="14.25" x14ac:dyDescent="0.2">
      <c r="A297" s="12" t="s">
        <v>22</v>
      </c>
      <c r="B297" s="5">
        <v>655206</v>
      </c>
      <c r="C297" s="5">
        <v>659114</v>
      </c>
      <c r="D297" s="5">
        <v>673919</v>
      </c>
      <c r="E297" s="5">
        <v>673507</v>
      </c>
      <c r="F297" s="5">
        <v>681747</v>
      </c>
      <c r="G297" s="5">
        <v>689886</v>
      </c>
      <c r="H297" s="5">
        <v>741587</v>
      </c>
      <c r="I297" s="5">
        <v>754009</v>
      </c>
      <c r="J297" s="5">
        <v>748129</v>
      </c>
      <c r="K297" s="5">
        <v>752786</v>
      </c>
      <c r="L297" s="5">
        <v>774590</v>
      </c>
      <c r="M297" s="5">
        <v>776179</v>
      </c>
    </row>
    <row r="298" spans="1:14" ht="14.25" x14ac:dyDescent="0.2">
      <c r="A298" s="11" t="s">
        <v>23</v>
      </c>
      <c r="B298" s="4">
        <v>2614687</v>
      </c>
      <c r="C298" s="4">
        <v>2656787</v>
      </c>
      <c r="D298" s="4">
        <v>2665848</v>
      </c>
      <c r="E298" s="4">
        <v>2689249</v>
      </c>
      <c r="F298" s="4">
        <v>2691169.5117246658</v>
      </c>
      <c r="G298" s="4">
        <v>2726284</v>
      </c>
      <c r="H298" s="4">
        <v>2747118</v>
      </c>
      <c r="I298" s="4">
        <v>2738930</v>
      </c>
      <c r="J298" s="4">
        <v>2719937</v>
      </c>
      <c r="K298" s="4">
        <v>2799147</v>
      </c>
      <c r="L298" s="4">
        <v>2855184.1784412093</v>
      </c>
      <c r="M298" s="4">
        <v>2869397</v>
      </c>
    </row>
    <row r="299" spans="1:14" ht="14.25" x14ac:dyDescent="0.2">
      <c r="A299" s="12" t="s">
        <v>24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4" ht="14.25" x14ac:dyDescent="0.2">
      <c r="A300" s="12" t="s">
        <v>25</v>
      </c>
      <c r="B300" s="5">
        <v>287726</v>
      </c>
      <c r="C300" s="5">
        <v>288702</v>
      </c>
      <c r="D300" s="5">
        <v>284315</v>
      </c>
      <c r="E300" s="5">
        <v>281319</v>
      </c>
      <c r="F300" s="5">
        <v>273475</v>
      </c>
      <c r="G300" s="5">
        <v>276781</v>
      </c>
      <c r="H300" s="5">
        <v>276052</v>
      </c>
      <c r="I300" s="5">
        <v>272327</v>
      </c>
      <c r="J300" s="5">
        <v>287649</v>
      </c>
      <c r="K300" s="5">
        <v>280614</v>
      </c>
      <c r="L300" s="5">
        <v>277418</v>
      </c>
      <c r="M300" s="5">
        <v>271380</v>
      </c>
    </row>
    <row r="301" spans="1:14" ht="14.25" x14ac:dyDescent="0.2">
      <c r="A301" s="11" t="s">
        <v>26</v>
      </c>
      <c r="B301" s="4">
        <v>1442844</v>
      </c>
      <c r="C301" s="4">
        <v>1467401</v>
      </c>
      <c r="D301" s="4">
        <v>1468256</v>
      </c>
      <c r="E301" s="4">
        <v>1481564</v>
      </c>
      <c r="F301" s="91">
        <v>1500468</v>
      </c>
      <c r="G301" s="4">
        <v>1515960</v>
      </c>
      <c r="H301" s="4">
        <v>1562239</v>
      </c>
      <c r="I301" s="4">
        <v>1588780</v>
      </c>
      <c r="J301" s="4">
        <v>1612336</v>
      </c>
      <c r="K301" s="4">
        <v>1653084</v>
      </c>
      <c r="L301" s="4">
        <v>1711719.0251855887</v>
      </c>
      <c r="M301" s="4">
        <v>1713176</v>
      </c>
    </row>
    <row r="302" spans="1:14" ht="14.25" x14ac:dyDescent="0.2">
      <c r="A302" s="12" t="s">
        <v>60</v>
      </c>
      <c r="B302" s="5">
        <v>203411</v>
      </c>
      <c r="C302" s="5">
        <v>202397</v>
      </c>
      <c r="D302" s="5">
        <v>198957</v>
      </c>
      <c r="E302" s="5">
        <v>201038</v>
      </c>
      <c r="F302" s="5">
        <v>200172</v>
      </c>
      <c r="G302" s="5">
        <v>192932</v>
      </c>
      <c r="H302" s="5">
        <v>194903</v>
      </c>
      <c r="I302" s="5">
        <v>200861</v>
      </c>
      <c r="J302" s="5">
        <v>181666</v>
      </c>
      <c r="K302" s="5">
        <v>187546</v>
      </c>
      <c r="L302" s="5">
        <v>193828</v>
      </c>
      <c r="M302" s="5">
        <v>184580</v>
      </c>
    </row>
    <row r="303" spans="1:14" ht="14.25" x14ac:dyDescent="0.2">
      <c r="A303" s="12"/>
      <c r="B303" s="1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4" ht="14.25" x14ac:dyDescent="0.2">
      <c r="A304" s="11" t="s">
        <v>13</v>
      </c>
      <c r="B304" s="8">
        <f t="shared" ref="B304:J304" si="22">SUM(B296:B302)</f>
        <v>9409336</v>
      </c>
      <c r="C304" s="8">
        <f t="shared" si="22"/>
        <v>9468338</v>
      </c>
      <c r="D304" s="8">
        <f t="shared" si="22"/>
        <v>9512148</v>
      </c>
      <c r="E304" s="8">
        <f t="shared" si="22"/>
        <v>9439444</v>
      </c>
      <c r="F304" s="8">
        <f t="shared" si="22"/>
        <v>9556249.5117246658</v>
      </c>
      <c r="G304" s="8">
        <f t="shared" si="22"/>
        <v>9669029</v>
      </c>
      <c r="H304" s="8">
        <f t="shared" si="22"/>
        <v>9810232</v>
      </c>
      <c r="I304" s="8">
        <f t="shared" si="22"/>
        <v>9941324</v>
      </c>
      <c r="J304" s="8">
        <f t="shared" si="22"/>
        <v>9955453</v>
      </c>
      <c r="K304" s="8">
        <f t="shared" ref="K304:M304" si="23">SUM(K296:K302)</f>
        <v>10048290</v>
      </c>
      <c r="L304" s="8">
        <f t="shared" si="23"/>
        <v>10277331.067348385</v>
      </c>
      <c r="M304" s="8">
        <f t="shared" si="23"/>
        <v>10287651</v>
      </c>
      <c r="N304" s="81"/>
    </row>
    <row r="305" spans="1:13" ht="13.5" thickBot="1" x14ac:dyDescent="0.25">
      <c r="A305" s="1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86"/>
    </row>
    <row r="306" spans="1:13" x14ac:dyDescent="0.2">
      <c r="A306" s="6" t="s">
        <v>104</v>
      </c>
    </row>
    <row r="307" spans="1:13" ht="13.5" thickBot="1" x14ac:dyDescent="0.25"/>
    <row r="308" spans="1:13" ht="15" x14ac:dyDescent="0.2">
      <c r="A308" s="7"/>
      <c r="B308" s="120" t="s">
        <v>158</v>
      </c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1"/>
    </row>
    <row r="309" spans="1:13" ht="15" x14ac:dyDescent="0.2">
      <c r="A309" s="9" t="s">
        <v>0</v>
      </c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9"/>
    </row>
    <row r="310" spans="1:13" ht="15" thickBot="1" x14ac:dyDescent="0.25">
      <c r="A310" s="2"/>
      <c r="B310" s="19" t="s">
        <v>1</v>
      </c>
      <c r="C310" s="19" t="s">
        <v>2</v>
      </c>
      <c r="D310" s="19" t="s">
        <v>3</v>
      </c>
      <c r="E310" s="19" t="s">
        <v>4</v>
      </c>
      <c r="F310" s="19" t="s">
        <v>5</v>
      </c>
      <c r="G310" s="19" t="s">
        <v>6</v>
      </c>
      <c r="H310" s="19" t="s">
        <v>7</v>
      </c>
      <c r="I310" s="19" t="s">
        <v>8</v>
      </c>
      <c r="J310" s="19" t="s">
        <v>9</v>
      </c>
      <c r="K310" s="19" t="s">
        <v>10</v>
      </c>
      <c r="L310" s="19" t="s">
        <v>11</v>
      </c>
      <c r="M310" s="23" t="s">
        <v>12</v>
      </c>
    </row>
    <row r="311" spans="1:13" ht="15" thickTop="1" x14ac:dyDescent="0.2">
      <c r="A311" s="1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87"/>
    </row>
    <row r="312" spans="1:13" ht="14.25" x14ac:dyDescent="0.2">
      <c r="A312" s="11" t="s">
        <v>21</v>
      </c>
      <c r="B312" s="4">
        <v>4518058</v>
      </c>
      <c r="C312" s="4">
        <v>4551904.4773070598</v>
      </c>
      <c r="D312" s="4">
        <v>4540911</v>
      </c>
      <c r="E312" s="4">
        <v>4580740</v>
      </c>
      <c r="F312" s="4">
        <v>4601067</v>
      </c>
      <c r="G312" s="4">
        <v>4654199</v>
      </c>
      <c r="H312" s="4">
        <v>4662490</v>
      </c>
      <c r="I312" s="4">
        <v>4699381</v>
      </c>
      <c r="J312" s="4">
        <v>4771926</v>
      </c>
      <c r="K312" s="4">
        <v>4773714</v>
      </c>
      <c r="L312" s="4">
        <v>4824724</v>
      </c>
      <c r="M312" s="4">
        <v>4835839</v>
      </c>
    </row>
    <row r="313" spans="1:13" ht="14.25" x14ac:dyDescent="0.2">
      <c r="A313" s="12" t="s">
        <v>22</v>
      </c>
      <c r="B313" s="5">
        <v>789975</v>
      </c>
      <c r="C313" s="5">
        <v>788011</v>
      </c>
      <c r="D313" s="5">
        <v>797908</v>
      </c>
      <c r="E313" s="5">
        <v>798653</v>
      </c>
      <c r="F313" s="5">
        <v>806413</v>
      </c>
      <c r="G313" s="5">
        <v>816056</v>
      </c>
      <c r="H313" s="5">
        <v>815929</v>
      </c>
      <c r="I313" s="5">
        <v>830986</v>
      </c>
      <c r="J313" s="5">
        <v>835840</v>
      </c>
      <c r="K313" s="5">
        <v>843646</v>
      </c>
      <c r="L313" s="5">
        <v>864926</v>
      </c>
      <c r="M313" s="5">
        <v>850277</v>
      </c>
    </row>
    <row r="314" spans="1:13" ht="14.25" x14ac:dyDescent="0.2">
      <c r="A314" s="11" t="s">
        <v>23</v>
      </c>
      <c r="B314" s="4">
        <v>2874247</v>
      </c>
      <c r="C314" s="4">
        <v>2866767.8400365361</v>
      </c>
      <c r="D314" s="4">
        <v>2888662</v>
      </c>
      <c r="E314" s="4">
        <v>2925512</v>
      </c>
      <c r="F314" s="4">
        <v>2947099</v>
      </c>
      <c r="G314" s="4">
        <v>2950899</v>
      </c>
      <c r="H314" s="4">
        <v>2952725</v>
      </c>
      <c r="I314" s="4">
        <v>3024637</v>
      </c>
      <c r="J314" s="4">
        <v>3037912</v>
      </c>
      <c r="K314" s="4">
        <v>3068608</v>
      </c>
      <c r="L314" s="4">
        <v>3066214</v>
      </c>
      <c r="M314" s="4">
        <v>3027375</v>
      </c>
    </row>
    <row r="315" spans="1:13" ht="14.25" x14ac:dyDescent="0.2">
      <c r="A315" s="12" t="s">
        <v>24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4.25" x14ac:dyDescent="0.2">
      <c r="A316" s="12" t="s">
        <v>25</v>
      </c>
      <c r="B316" s="5">
        <v>264632</v>
      </c>
      <c r="C316" s="5">
        <v>261162.61111252123</v>
      </c>
      <c r="D316" s="5">
        <v>269903</v>
      </c>
      <c r="E316" s="5">
        <v>257739</v>
      </c>
      <c r="F316" s="5">
        <v>257459</v>
      </c>
      <c r="G316" s="5">
        <v>261934</v>
      </c>
      <c r="H316" s="5">
        <v>260439</v>
      </c>
      <c r="I316" s="5">
        <v>270056</v>
      </c>
      <c r="J316" s="5">
        <v>274441</v>
      </c>
      <c r="K316" s="5">
        <v>269285</v>
      </c>
      <c r="L316" s="5">
        <v>233452</v>
      </c>
      <c r="M316" s="5">
        <v>259363</v>
      </c>
    </row>
    <row r="317" spans="1:13" ht="14.25" x14ac:dyDescent="0.2">
      <c r="A317" s="11" t="s">
        <v>26</v>
      </c>
      <c r="B317" s="4">
        <v>1735977</v>
      </c>
      <c r="C317" s="4">
        <v>1792904.2617182871</v>
      </c>
      <c r="D317" s="4">
        <v>1771841</v>
      </c>
      <c r="E317" s="4">
        <v>1797552</v>
      </c>
      <c r="F317" s="91">
        <v>1833353</v>
      </c>
      <c r="G317" s="4">
        <v>1880101</v>
      </c>
      <c r="H317" s="4">
        <v>1871000</v>
      </c>
      <c r="I317" s="4">
        <v>1970869</v>
      </c>
      <c r="J317" s="4">
        <v>2006496</v>
      </c>
      <c r="K317" s="4">
        <v>2058075</v>
      </c>
      <c r="L317" s="4">
        <v>2095395</v>
      </c>
      <c r="M317" s="4">
        <v>2133186</v>
      </c>
    </row>
    <row r="318" spans="1:13" ht="14.25" x14ac:dyDescent="0.2">
      <c r="A318" s="12" t="s">
        <v>60</v>
      </c>
      <c r="B318" s="5">
        <v>181130</v>
      </c>
      <c r="C318" s="5">
        <v>181887</v>
      </c>
      <c r="D318" s="5">
        <v>176355</v>
      </c>
      <c r="E318" s="5">
        <v>168723</v>
      </c>
      <c r="F318" s="5">
        <v>142056</v>
      </c>
      <c r="G318" s="5">
        <v>140213</v>
      </c>
      <c r="H318" s="5">
        <v>134174</v>
      </c>
      <c r="I318" s="5">
        <v>138693</v>
      </c>
      <c r="J318" s="5">
        <v>139519</v>
      </c>
      <c r="K318" s="5">
        <v>128896</v>
      </c>
      <c r="L318" s="5">
        <v>130500</v>
      </c>
      <c r="M318" s="5">
        <v>107573</v>
      </c>
    </row>
    <row r="319" spans="1:13" ht="14.25" x14ac:dyDescent="0.2">
      <c r="A319" s="12"/>
      <c r="B319" s="1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4.25" x14ac:dyDescent="0.2">
      <c r="A320" s="11" t="s">
        <v>13</v>
      </c>
      <c r="B320" s="8">
        <f t="shared" ref="B320:M320" si="24">SUM(B312:B318)</f>
        <v>10364019</v>
      </c>
      <c r="C320" s="8">
        <f t="shared" si="24"/>
        <v>10442637.190174405</v>
      </c>
      <c r="D320" s="8">
        <f t="shared" si="24"/>
        <v>10445580</v>
      </c>
      <c r="E320" s="8">
        <f t="shared" si="24"/>
        <v>10528919</v>
      </c>
      <c r="F320" s="8">
        <f t="shared" si="24"/>
        <v>10587447</v>
      </c>
      <c r="G320" s="8">
        <f t="shared" si="24"/>
        <v>10703402</v>
      </c>
      <c r="H320" s="8">
        <f t="shared" si="24"/>
        <v>10696757</v>
      </c>
      <c r="I320" s="8">
        <f t="shared" si="24"/>
        <v>10934622</v>
      </c>
      <c r="J320" s="8">
        <f t="shared" si="24"/>
        <v>11066134</v>
      </c>
      <c r="K320" s="8">
        <f t="shared" si="24"/>
        <v>11142224</v>
      </c>
      <c r="L320" s="8">
        <f t="shared" si="24"/>
        <v>11215211</v>
      </c>
      <c r="M320" s="8">
        <f t="shared" si="24"/>
        <v>11213613</v>
      </c>
    </row>
    <row r="321" spans="1:13" ht="13.5" thickBot="1" x14ac:dyDescent="0.25">
      <c r="A321" s="1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86"/>
    </row>
    <row r="322" spans="1:13" x14ac:dyDescent="0.2">
      <c r="A322" s="6" t="s">
        <v>104</v>
      </c>
    </row>
    <row r="323" spans="1:13" ht="13.5" thickBot="1" x14ac:dyDescent="0.25"/>
    <row r="324" spans="1:13" ht="15" x14ac:dyDescent="0.2">
      <c r="A324" s="7"/>
      <c r="B324" s="120" t="s">
        <v>166</v>
      </c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1"/>
    </row>
    <row r="325" spans="1:13" ht="15" x14ac:dyDescent="0.2">
      <c r="A325" s="9" t="s">
        <v>0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9"/>
    </row>
    <row r="326" spans="1:13" ht="15" thickBot="1" x14ac:dyDescent="0.25">
      <c r="A326" s="2"/>
      <c r="B326" s="19" t="s">
        <v>1</v>
      </c>
      <c r="C326" s="19" t="s">
        <v>2</v>
      </c>
      <c r="D326" s="19" t="s">
        <v>3</v>
      </c>
      <c r="E326" s="19" t="s">
        <v>4</v>
      </c>
      <c r="F326" s="19" t="s">
        <v>5</v>
      </c>
      <c r="G326" s="19" t="s">
        <v>6</v>
      </c>
      <c r="H326" s="19" t="s">
        <v>7</v>
      </c>
      <c r="I326" s="19" t="s">
        <v>8</v>
      </c>
      <c r="J326" s="19" t="s">
        <v>9</v>
      </c>
      <c r="K326" s="19" t="s">
        <v>10</v>
      </c>
      <c r="L326" s="19" t="s">
        <v>11</v>
      </c>
      <c r="M326" s="23" t="s">
        <v>12</v>
      </c>
    </row>
    <row r="327" spans="1:13" ht="15" thickTop="1" x14ac:dyDescent="0.2">
      <c r="A327" s="1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87"/>
    </row>
    <row r="328" spans="1:13" ht="14.25" x14ac:dyDescent="0.2">
      <c r="A328" s="11" t="s">
        <v>21</v>
      </c>
      <c r="B328" s="4">
        <v>4906677</v>
      </c>
      <c r="C328" s="4">
        <v>4881658</v>
      </c>
      <c r="D328" s="4">
        <v>4909500</v>
      </c>
      <c r="E328" s="4">
        <v>4970370</v>
      </c>
      <c r="F328" s="4">
        <v>5019486</v>
      </c>
      <c r="G328" s="4">
        <v>5066308</v>
      </c>
      <c r="H328" s="4">
        <v>5131961</v>
      </c>
      <c r="I328" s="4">
        <v>5138208</v>
      </c>
      <c r="J328" s="4">
        <v>5180049</v>
      </c>
      <c r="K328" s="4"/>
      <c r="L328" s="4"/>
      <c r="M328" s="4"/>
    </row>
    <row r="329" spans="1:13" ht="14.25" x14ac:dyDescent="0.2">
      <c r="A329" s="12" t="s">
        <v>22</v>
      </c>
      <c r="B329" s="5">
        <v>859186</v>
      </c>
      <c r="C329" s="5">
        <v>870320</v>
      </c>
      <c r="D329" s="5">
        <v>874275</v>
      </c>
      <c r="E329" s="5">
        <v>882752</v>
      </c>
      <c r="F329" s="5">
        <v>896871</v>
      </c>
      <c r="G329" s="5">
        <v>898504</v>
      </c>
      <c r="H329" s="5">
        <v>939985</v>
      </c>
      <c r="I329" s="5">
        <v>902202</v>
      </c>
      <c r="J329" s="5">
        <v>913402</v>
      </c>
      <c r="K329" s="5"/>
      <c r="L329" s="5"/>
      <c r="M329" s="5"/>
    </row>
    <row r="330" spans="1:13" ht="14.25" x14ac:dyDescent="0.2">
      <c r="A330" s="11" t="s">
        <v>23</v>
      </c>
      <c r="B330" s="4">
        <v>3042204</v>
      </c>
      <c r="C330" s="4">
        <v>3061307</v>
      </c>
      <c r="D330" s="4">
        <v>3069115</v>
      </c>
      <c r="E330" s="4">
        <v>3091266</v>
      </c>
      <c r="F330" s="4">
        <v>3097056</v>
      </c>
      <c r="G330" s="4">
        <v>3107327</v>
      </c>
      <c r="H330" s="4">
        <v>3109928</v>
      </c>
      <c r="I330" s="4">
        <v>3160316</v>
      </c>
      <c r="J330" s="4">
        <v>3146047</v>
      </c>
      <c r="K330" s="4"/>
      <c r="L330" s="4"/>
      <c r="M330" s="4"/>
    </row>
    <row r="331" spans="1:13" ht="14.25" x14ac:dyDescent="0.2">
      <c r="A331" s="12" t="s">
        <v>24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4.25" x14ac:dyDescent="0.2">
      <c r="A332" s="12" t="s">
        <v>25</v>
      </c>
      <c r="B332" s="5">
        <v>263394</v>
      </c>
      <c r="C332" s="5">
        <v>263655</v>
      </c>
      <c r="D332" s="5">
        <v>235719</v>
      </c>
      <c r="E332" s="5">
        <v>267890</v>
      </c>
      <c r="F332" s="5">
        <v>265863</v>
      </c>
      <c r="G332" s="5">
        <v>274533</v>
      </c>
      <c r="H332" s="5">
        <v>285303</v>
      </c>
      <c r="I332" s="5">
        <v>272142</v>
      </c>
      <c r="J332" s="5">
        <v>263290</v>
      </c>
      <c r="K332" s="5"/>
      <c r="L332" s="5"/>
      <c r="M332" s="5"/>
    </row>
    <row r="333" spans="1:13" ht="14.25" x14ac:dyDescent="0.2">
      <c r="A333" s="11" t="s">
        <v>26</v>
      </c>
      <c r="B333" s="4">
        <v>2177356</v>
      </c>
      <c r="C333" s="4">
        <v>2208485</v>
      </c>
      <c r="D333" s="4">
        <v>2233067</v>
      </c>
      <c r="E333" s="4">
        <v>2254295</v>
      </c>
      <c r="F333" s="91">
        <v>2340062</v>
      </c>
      <c r="G333" s="4">
        <v>2392606</v>
      </c>
      <c r="H333" s="4">
        <v>2448508</v>
      </c>
      <c r="I333" s="4">
        <v>2498990</v>
      </c>
      <c r="J333" s="4">
        <v>2575692</v>
      </c>
      <c r="K333" s="4"/>
      <c r="L333" s="4"/>
      <c r="M333" s="4"/>
    </row>
    <row r="334" spans="1:13" ht="14.25" x14ac:dyDescent="0.2">
      <c r="A334" s="12" t="s">
        <v>60</v>
      </c>
      <c r="B334" s="5">
        <v>122585</v>
      </c>
      <c r="C334" s="5">
        <v>122484</v>
      </c>
      <c r="D334" s="5">
        <v>122726</v>
      </c>
      <c r="E334" s="5">
        <v>123944</v>
      </c>
      <c r="F334" s="5">
        <v>113289</v>
      </c>
      <c r="G334" s="5">
        <v>122696</v>
      </c>
      <c r="H334" s="5">
        <v>125692</v>
      </c>
      <c r="I334" s="5">
        <v>122984</v>
      </c>
      <c r="J334" s="5">
        <v>120798</v>
      </c>
      <c r="K334" s="5"/>
      <c r="L334" s="5"/>
      <c r="M334" s="5"/>
    </row>
    <row r="335" spans="1:13" ht="14.25" x14ac:dyDescent="0.2">
      <c r="A335" s="12"/>
      <c r="B335" s="1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4.25" x14ac:dyDescent="0.2">
      <c r="A336" s="11" t="s">
        <v>13</v>
      </c>
      <c r="B336" s="8">
        <f t="shared" ref="B336:M336" si="25">SUM(B328:B334)</f>
        <v>11371402</v>
      </c>
      <c r="C336" s="8">
        <f t="shared" si="25"/>
        <v>11407909</v>
      </c>
      <c r="D336" s="8">
        <f t="shared" si="25"/>
        <v>11444402</v>
      </c>
      <c r="E336" s="8">
        <f t="shared" si="25"/>
        <v>11590517</v>
      </c>
      <c r="F336" s="8">
        <f t="shared" si="25"/>
        <v>11732627</v>
      </c>
      <c r="G336" s="8">
        <f t="shared" si="25"/>
        <v>11861974</v>
      </c>
      <c r="H336" s="8">
        <f t="shared" si="25"/>
        <v>12041377</v>
      </c>
      <c r="I336" s="8">
        <f t="shared" si="25"/>
        <v>12094842</v>
      </c>
      <c r="J336" s="8">
        <f t="shared" si="25"/>
        <v>12199278</v>
      </c>
      <c r="K336" s="8">
        <f t="shared" si="25"/>
        <v>0</v>
      </c>
      <c r="L336" s="8">
        <f t="shared" si="25"/>
        <v>0</v>
      </c>
      <c r="M336" s="8">
        <f t="shared" si="25"/>
        <v>0</v>
      </c>
    </row>
    <row r="337" spans="1:13" ht="13.5" thickBot="1" x14ac:dyDescent="0.25">
      <c r="A337" s="1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86"/>
    </row>
    <row r="338" spans="1:13" x14ac:dyDescent="0.2">
      <c r="A338" s="6" t="s">
        <v>104</v>
      </c>
    </row>
  </sheetData>
  <mergeCells count="72">
    <mergeCell ref="B324:M324"/>
    <mergeCell ref="B325:M325"/>
    <mergeCell ref="P229:AA229"/>
    <mergeCell ref="B196:M196"/>
    <mergeCell ref="P196:AA196"/>
    <mergeCell ref="B197:M197"/>
    <mergeCell ref="P197:AA197"/>
    <mergeCell ref="B213:M213"/>
    <mergeCell ref="P213:AA213"/>
    <mergeCell ref="B229:M229"/>
    <mergeCell ref="B260:M260"/>
    <mergeCell ref="B261:M261"/>
    <mergeCell ref="B244:M244"/>
    <mergeCell ref="B245:M245"/>
    <mergeCell ref="B308:M308"/>
    <mergeCell ref="B309:M309"/>
    <mergeCell ref="P181:AA181"/>
    <mergeCell ref="B165:M165"/>
    <mergeCell ref="P165:AA165"/>
    <mergeCell ref="B228:M228"/>
    <mergeCell ref="P228:AA228"/>
    <mergeCell ref="B212:M212"/>
    <mergeCell ref="P212:AA212"/>
    <mergeCell ref="B180:M180"/>
    <mergeCell ref="P180:AA180"/>
    <mergeCell ref="B181:M181"/>
    <mergeCell ref="P164:AA164"/>
    <mergeCell ref="P148:AA148"/>
    <mergeCell ref="P149:AA149"/>
    <mergeCell ref="P2:AA2"/>
    <mergeCell ref="P3:AA3"/>
    <mergeCell ref="P18:AA18"/>
    <mergeCell ref="P19:AA19"/>
    <mergeCell ref="P34:AA34"/>
    <mergeCell ref="P35:AA35"/>
    <mergeCell ref="P116:AA116"/>
    <mergeCell ref="P117:AA117"/>
    <mergeCell ref="P132:AA132"/>
    <mergeCell ref="P133:AA133"/>
    <mergeCell ref="P84:AA84"/>
    <mergeCell ref="P100:AA100"/>
    <mergeCell ref="P101:AA101"/>
    <mergeCell ref="P50:AA50"/>
    <mergeCell ref="P51:AA51"/>
    <mergeCell ref="P66:AA66"/>
    <mergeCell ref="P67:AA67"/>
    <mergeCell ref="P83:AA83"/>
    <mergeCell ref="B3:M3"/>
    <mergeCell ref="B2:M2"/>
    <mergeCell ref="B18:M18"/>
    <mergeCell ref="B19:M19"/>
    <mergeCell ref="B66:M66"/>
    <mergeCell ref="B34:M34"/>
    <mergeCell ref="B35:M35"/>
    <mergeCell ref="B50:M50"/>
    <mergeCell ref="B51:M51"/>
    <mergeCell ref="B292:M292"/>
    <mergeCell ref="B293:M293"/>
    <mergeCell ref="B276:M276"/>
    <mergeCell ref="B277:M277"/>
    <mergeCell ref="B67:M67"/>
    <mergeCell ref="B164:M164"/>
    <mergeCell ref="B148:M148"/>
    <mergeCell ref="B149:M149"/>
    <mergeCell ref="B116:M116"/>
    <mergeCell ref="B117:M117"/>
    <mergeCell ref="B132:M132"/>
    <mergeCell ref="B133:M133"/>
    <mergeCell ref="B83:M83"/>
    <mergeCell ref="B84:M84"/>
    <mergeCell ref="B100:M100"/>
    <mergeCell ref="B101:M101"/>
  </mergeCells>
  <phoneticPr fontId="0" type="noConversion"/>
  <printOptions horizontalCentered="1"/>
  <pageMargins left="0.23622047244094491" right="0.27559055118110237" top="0.78740157480314965" bottom="0.59055118110236227" header="0.19685039370078741" footer="0.19685039370078741"/>
  <pageSetup paperSize="9" scale="73" orientation="landscape" r:id="rId1"/>
  <headerFooter alignWithMargins="0">
    <oddHeader>&amp;C&amp;"Arial,Negrito"&amp;18A FORÇA DO SISTEMA DE CONSÓRCIOS NO BRASIL&amp;"Arial,Normal"&amp;10
&amp;"Arial,Negrito"&amp;16DADOS DE PARTICIPANTES (*)</oddHeader>
    <oddFooter>&amp;L&amp;D
EAB/eab.</oddFooter>
  </headerFooter>
  <rowBreaks count="2" manualBreakCount="2">
    <brk id="146" max="12" man="1"/>
    <brk id="19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EACA-000E-4531-85DA-0093C1AFE05B}">
  <dimension ref="A1:O74"/>
  <sheetViews>
    <sheetView topLeftCell="A40" workbookViewId="0">
      <selection activeCell="N66" sqref="N66"/>
    </sheetView>
  </sheetViews>
  <sheetFormatPr defaultRowHeight="12.75" x14ac:dyDescent="0.2"/>
  <cols>
    <col min="1" max="1" width="20.42578125" bestFit="1" customWidth="1"/>
    <col min="2" max="3" width="17.7109375" bestFit="1" customWidth="1"/>
    <col min="4" max="7" width="16.5703125" bestFit="1" customWidth="1"/>
    <col min="8" max="10" width="17.7109375" bestFit="1" customWidth="1"/>
    <col min="11" max="13" width="16.5703125" bestFit="1" customWidth="1"/>
    <col min="14" max="14" width="18.7109375" bestFit="1" customWidth="1"/>
    <col min="15" max="15" width="18" style="88" bestFit="1" customWidth="1"/>
  </cols>
  <sheetData>
    <row r="1" spans="1:14" x14ac:dyDescent="0.2">
      <c r="A1" s="109" t="s">
        <v>129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t="s">
        <v>148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124">
        <v>2019</v>
      </c>
      <c r="B4" s="125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x14ac:dyDescent="0.2">
      <c r="A5" s="93"/>
      <c r="B5" s="92" t="s">
        <v>38</v>
      </c>
      <c r="C5" s="92" t="s">
        <v>39</v>
      </c>
      <c r="D5" s="92" t="s">
        <v>40</v>
      </c>
      <c r="E5" s="92" t="s">
        <v>37</v>
      </c>
      <c r="F5" s="92" t="s">
        <v>41</v>
      </c>
      <c r="G5" s="92" t="s">
        <v>42</v>
      </c>
      <c r="H5" s="92" t="s">
        <v>50</v>
      </c>
      <c r="I5" s="92" t="s">
        <v>51</v>
      </c>
      <c r="J5" s="92" t="s">
        <v>52</v>
      </c>
      <c r="K5" s="92" t="s">
        <v>53</v>
      </c>
      <c r="L5" s="92" t="s">
        <v>55</v>
      </c>
      <c r="M5" s="92" t="s">
        <v>56</v>
      </c>
      <c r="N5" s="92" t="s">
        <v>48</v>
      </c>
    </row>
    <row r="6" spans="1:14" x14ac:dyDescent="0.2">
      <c r="A6" t="s">
        <v>43</v>
      </c>
      <c r="B6" s="88">
        <v>1976201956.8613286</v>
      </c>
      <c r="C6" s="88">
        <v>1915082308.710978</v>
      </c>
      <c r="D6" s="88">
        <v>1935455524.761095</v>
      </c>
      <c r="E6" s="88">
        <v>1966015348.8362708</v>
      </c>
      <c r="F6" s="88">
        <v>1935455524.7610955</v>
      </c>
      <c r="G6" s="88">
        <v>1925268916.7360363</v>
      </c>
      <c r="H6" s="88">
        <v>1886967270.5618167</v>
      </c>
      <c r="I6" s="88">
        <v>1766154099.3846235</v>
      </c>
      <c r="J6" s="88">
        <v>1911007665.500957</v>
      </c>
      <c r="K6" s="88">
        <v>2076845644.1489024</v>
      </c>
      <c r="L6" s="88">
        <v>1998612494.5164585</v>
      </c>
      <c r="M6" s="88">
        <v>2092125556.1864915</v>
      </c>
      <c r="N6" s="88">
        <v>23385192310.966057</v>
      </c>
    </row>
    <row r="7" spans="1:14" x14ac:dyDescent="0.2">
      <c r="A7" t="s">
        <v>44</v>
      </c>
      <c r="B7" s="88">
        <v>425503564.67012149</v>
      </c>
      <c r="C7" s="88">
        <v>418411838.59228605</v>
      </c>
      <c r="D7" s="88">
        <v>425503564.67012137</v>
      </c>
      <c r="E7" s="88">
        <v>418411838.59228617</v>
      </c>
      <c r="F7" s="88">
        <v>425503564.67012161</v>
      </c>
      <c r="G7" s="88">
        <v>432595290.74795681</v>
      </c>
      <c r="H7" s="88">
        <v>515568485.85863036</v>
      </c>
      <c r="I7" s="88">
        <v>483655718.50837177</v>
      </c>
      <c r="J7" s="88">
        <v>476563992.43053561</v>
      </c>
      <c r="K7" s="88">
        <v>506349241.95744461</v>
      </c>
      <c r="L7" s="88">
        <v>501385033.70296055</v>
      </c>
      <c r="M7" s="88">
        <v>445360397.68805999</v>
      </c>
      <c r="N7" s="88">
        <v>5474812532.0888958</v>
      </c>
    </row>
    <row r="8" spans="1:14" x14ac:dyDescent="0.2">
      <c r="A8" t="s">
        <v>45</v>
      </c>
      <c r="B8" s="88">
        <v>455057811.6548999</v>
      </c>
      <c r="C8" s="88">
        <v>406875219.83261639</v>
      </c>
      <c r="D8" s="88">
        <v>444350569.02772588</v>
      </c>
      <c r="E8" s="88">
        <v>449704190.34131294</v>
      </c>
      <c r="F8" s="88">
        <v>428289705.08696455</v>
      </c>
      <c r="G8" s="88">
        <v>433643326.40055114</v>
      </c>
      <c r="H8" s="88">
        <v>406928756.04575247</v>
      </c>
      <c r="I8" s="88">
        <v>465657981.855802</v>
      </c>
      <c r="J8" s="88">
        <v>438461585.58278066</v>
      </c>
      <c r="K8" s="88">
        <v>448526393.65232319</v>
      </c>
      <c r="L8" s="88">
        <v>438675730.43532401</v>
      </c>
      <c r="M8" s="88">
        <v>427700806.74246925</v>
      </c>
      <c r="N8" s="88">
        <v>5243872076.6585226</v>
      </c>
    </row>
    <row r="9" spans="1:14" x14ac:dyDescent="0.2">
      <c r="A9" t="s">
        <v>46</v>
      </c>
      <c r="B9" s="88">
        <v>5360304.8906890806</v>
      </c>
      <c r="C9" s="88">
        <v>5116654.6683850307</v>
      </c>
      <c r="D9" s="88">
        <v>4873004.4460809827</v>
      </c>
      <c r="E9" s="88">
        <v>5116654.6683850326</v>
      </c>
      <c r="F9" s="88">
        <v>5360304.8906890769</v>
      </c>
      <c r="G9" s="88">
        <v>730950.66691215336</v>
      </c>
      <c r="H9" s="88">
        <v>10379499.470152492</v>
      </c>
      <c r="I9" s="88">
        <v>8430297.691720102</v>
      </c>
      <c r="J9" s="88">
        <v>8137917.4249552358</v>
      </c>
      <c r="K9" s="88">
        <v>9892199.0255443919</v>
      </c>
      <c r="L9" s="88">
        <v>9112518.3141714465</v>
      </c>
      <c r="M9" s="88">
        <v>9989659.1144660134</v>
      </c>
      <c r="N9" s="88">
        <v>82499965.272151023</v>
      </c>
    </row>
    <row r="10" spans="1:14" x14ac:dyDescent="0.2">
      <c r="A10" t="s">
        <v>47</v>
      </c>
      <c r="B10" s="88">
        <v>626396155.7312113</v>
      </c>
      <c r="C10" s="88">
        <v>621384986.48536146</v>
      </c>
      <c r="D10" s="88">
        <v>651452001.96045959</v>
      </c>
      <c r="E10" s="88">
        <v>646440832.71461022</v>
      </c>
      <c r="F10" s="88">
        <v>616373817.23951185</v>
      </c>
      <c r="G10" s="88">
        <v>611362647.99366248</v>
      </c>
      <c r="H10" s="88">
        <v>651953118.88504398</v>
      </c>
      <c r="I10" s="88">
        <v>656463171.20631015</v>
      </c>
      <c r="J10" s="88">
        <v>667487743.54717839</v>
      </c>
      <c r="K10" s="88">
        <v>661474340.45215881</v>
      </c>
      <c r="L10" s="88">
        <v>688534654.37974751</v>
      </c>
      <c r="M10" s="88">
        <v>705572629.81563699</v>
      </c>
      <c r="N10" s="88">
        <v>7804896100.4108925</v>
      </c>
    </row>
    <row r="11" spans="1:14" x14ac:dyDescent="0.2">
      <c r="A11" t="s">
        <v>61</v>
      </c>
      <c r="B11" s="88">
        <v>11944502.132507501</v>
      </c>
      <c r="C11" s="88">
        <v>12777839.490589419</v>
      </c>
      <c r="D11" s="88">
        <v>13888955.968031982</v>
      </c>
      <c r="E11" s="88">
        <v>12777839.490589416</v>
      </c>
      <c r="F11" s="88">
        <v>12500060.371228786</v>
      </c>
      <c r="G11" s="88">
        <v>13055618.609950056</v>
      </c>
      <c r="H11" s="88">
        <v>13027840.698013993</v>
      </c>
      <c r="I11" s="88">
        <v>17500084.519720308</v>
      </c>
      <c r="J11" s="88">
        <v>17888975.286825165</v>
      </c>
      <c r="K11" s="88">
        <v>15277851.564835191</v>
      </c>
      <c r="L11" s="88">
        <v>14861182.8857942</v>
      </c>
      <c r="M11" s="88">
        <v>14833404.973858163</v>
      </c>
      <c r="N11" s="88">
        <v>170334155.99194416</v>
      </c>
    </row>
    <row r="12" spans="1:14" x14ac:dyDescent="0.2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x14ac:dyDescent="0.2">
      <c r="A13" t="s">
        <v>48</v>
      </c>
      <c r="B13" s="88">
        <v>3500464295.9407578</v>
      </c>
      <c r="C13" s="88">
        <v>3379648847.7802162</v>
      </c>
      <c r="D13" s="88">
        <v>3475523620.8335152</v>
      </c>
      <c r="E13" s="88">
        <v>3498466704.6434517</v>
      </c>
      <c r="F13" s="88">
        <v>3423482977.0196114</v>
      </c>
      <c r="G13" s="88">
        <v>3416656751.1550713</v>
      </c>
      <c r="H13" s="88">
        <v>3484824971.5194092</v>
      </c>
      <c r="I13" s="88">
        <v>3397861353.1665497</v>
      </c>
      <c r="J13" s="88">
        <v>3519547879.7732315</v>
      </c>
      <c r="K13" s="88">
        <v>3718365670.8012123</v>
      </c>
      <c r="L13" s="88">
        <v>3651181614.2344589</v>
      </c>
      <c r="M13" s="88">
        <v>3695582454.5209846</v>
      </c>
      <c r="N13" s="88">
        <v>42161607141.388466</v>
      </c>
    </row>
    <row r="14" spans="1:14" x14ac:dyDescent="0.2">
      <c r="A14" s="124">
        <v>2020</v>
      </c>
      <c r="B14" s="125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x14ac:dyDescent="0.2">
      <c r="A15" s="93"/>
      <c r="B15" s="92" t="s">
        <v>38</v>
      </c>
      <c r="C15" s="92" t="s">
        <v>39</v>
      </c>
      <c r="D15" s="92" t="s">
        <v>40</v>
      </c>
      <c r="E15" s="92" t="s">
        <v>37</v>
      </c>
      <c r="F15" s="92" t="s">
        <v>41</v>
      </c>
      <c r="G15" s="92" t="s">
        <v>42</v>
      </c>
      <c r="H15" s="92" t="s">
        <v>50</v>
      </c>
      <c r="I15" s="92" t="s">
        <v>51</v>
      </c>
      <c r="J15" s="92" t="s">
        <v>52</v>
      </c>
      <c r="K15" s="92" t="s">
        <v>53</v>
      </c>
      <c r="L15" s="92" t="s">
        <v>55</v>
      </c>
      <c r="M15" s="92" t="s">
        <v>56</v>
      </c>
      <c r="N15" s="92" t="s">
        <v>48</v>
      </c>
    </row>
    <row r="16" spans="1:14" x14ac:dyDescent="0.2">
      <c r="A16" t="s">
        <v>43</v>
      </c>
      <c r="B16" s="88">
        <v>2140085600</v>
      </c>
      <c r="C16" s="88">
        <v>2186825368</v>
      </c>
      <c r="D16" s="88">
        <v>2417937536</v>
      </c>
      <c r="E16" s="88">
        <v>2508875961</v>
      </c>
      <c r="F16" s="88">
        <v>1655606218</v>
      </c>
      <c r="G16" s="88">
        <v>1578168704</v>
      </c>
      <c r="H16" s="88">
        <v>1224830232</v>
      </c>
      <c r="I16" s="88">
        <v>1927359980</v>
      </c>
      <c r="J16" s="88">
        <v>2135721386.8414612</v>
      </c>
      <c r="K16" s="88">
        <v>2008809374</v>
      </c>
      <c r="L16" s="88">
        <v>1506701274.5949097</v>
      </c>
      <c r="M16" s="88">
        <v>2598772944</v>
      </c>
      <c r="N16" s="88">
        <v>23889694578.436371</v>
      </c>
    </row>
    <row r="17" spans="1:14" x14ac:dyDescent="0.2">
      <c r="A17" t="s">
        <v>44</v>
      </c>
      <c r="B17" s="88">
        <v>649984170</v>
      </c>
      <c r="C17" s="88">
        <v>543735558</v>
      </c>
      <c r="D17" s="88">
        <v>653677360</v>
      </c>
      <c r="E17" s="88">
        <v>612616624</v>
      </c>
      <c r="F17" s="88">
        <v>579579644</v>
      </c>
      <c r="G17" s="88">
        <v>461827200</v>
      </c>
      <c r="H17" s="88">
        <v>364844000</v>
      </c>
      <c r="I17" s="88">
        <v>716661534</v>
      </c>
      <c r="J17" s="88">
        <v>820298098.16146946</v>
      </c>
      <c r="K17" s="88">
        <v>629034000</v>
      </c>
      <c r="L17" s="88">
        <v>766346371.04456329</v>
      </c>
      <c r="M17" s="88">
        <v>853762728</v>
      </c>
      <c r="N17" s="88">
        <v>7652367287.2060328</v>
      </c>
    </row>
    <row r="18" spans="1:14" x14ac:dyDescent="0.2">
      <c r="A18" t="s">
        <v>45</v>
      </c>
      <c r="B18" s="88">
        <v>564252420</v>
      </c>
      <c r="C18" s="88">
        <v>569578178</v>
      </c>
      <c r="D18" s="88">
        <v>570797640</v>
      </c>
      <c r="E18" s="88">
        <v>685392588</v>
      </c>
      <c r="F18" s="88">
        <v>501168726</v>
      </c>
      <c r="G18" s="88">
        <v>409549224</v>
      </c>
      <c r="H18" s="88">
        <v>350307100</v>
      </c>
      <c r="I18" s="88">
        <v>640274122</v>
      </c>
      <c r="J18" s="88">
        <v>568564405.16431427</v>
      </c>
      <c r="K18" s="88">
        <v>675208608</v>
      </c>
      <c r="L18" s="88">
        <v>687536979.37727451</v>
      </c>
      <c r="M18" s="88">
        <v>672460866</v>
      </c>
      <c r="N18" s="88">
        <v>6895090856.5415888</v>
      </c>
    </row>
    <row r="19" spans="1:14" x14ac:dyDescent="0.2">
      <c r="A19" t="s">
        <v>46</v>
      </c>
      <c r="B19" s="88">
        <v>18801450</v>
      </c>
      <c r="C19" s="88">
        <v>17285954</v>
      </c>
      <c r="D19" s="88">
        <v>22748685</v>
      </c>
      <c r="E19" s="88">
        <v>25393590</v>
      </c>
      <c r="F19" s="88">
        <v>20190238</v>
      </c>
      <c r="G19" s="88">
        <v>14038784</v>
      </c>
      <c r="H19" s="88">
        <v>7441581</v>
      </c>
      <c r="I19" s="88">
        <v>9727397</v>
      </c>
      <c r="J19" s="88">
        <v>15909672.692307681</v>
      </c>
      <c r="K19" s="88">
        <v>15956165</v>
      </c>
      <c r="L19" s="88">
        <v>20658570.559845567</v>
      </c>
      <c r="M19" s="88">
        <v>24673120</v>
      </c>
      <c r="N19" s="88">
        <v>212825207.25215325</v>
      </c>
    </row>
    <row r="20" spans="1:14" x14ac:dyDescent="0.2">
      <c r="A20" t="s">
        <v>47</v>
      </c>
      <c r="B20" s="88">
        <v>902416200</v>
      </c>
      <c r="C20" s="88">
        <v>1222968820</v>
      </c>
      <c r="D20" s="88">
        <v>1229676144</v>
      </c>
      <c r="E20" s="88">
        <v>1624295205</v>
      </c>
      <c r="F20" s="88">
        <v>1061780769</v>
      </c>
      <c r="G20" s="88">
        <v>848903411</v>
      </c>
      <c r="H20" s="88">
        <v>908355019</v>
      </c>
      <c r="I20" s="88">
        <v>1100665011</v>
      </c>
      <c r="J20" s="88">
        <v>1207804503.0721722</v>
      </c>
      <c r="K20" s="88">
        <v>1000948731</v>
      </c>
      <c r="L20" s="88">
        <v>1017859570.8140926</v>
      </c>
      <c r="M20" s="88">
        <v>1404740810</v>
      </c>
      <c r="N20" s="88">
        <v>13530414193.886265</v>
      </c>
    </row>
    <row r="21" spans="1:14" x14ac:dyDescent="0.2">
      <c r="A21" t="s">
        <v>61</v>
      </c>
      <c r="B21" s="88">
        <v>28716360</v>
      </c>
      <c r="C21" s="88">
        <v>21480459</v>
      </c>
      <c r="D21" s="88">
        <v>39193794</v>
      </c>
      <c r="E21" s="88">
        <v>47451745</v>
      </c>
      <c r="F21" s="88">
        <v>25231419</v>
      </c>
      <c r="G21" s="88">
        <v>30780332</v>
      </c>
      <c r="H21" s="88">
        <v>27389390</v>
      </c>
      <c r="I21" s="88">
        <v>34200771</v>
      </c>
      <c r="J21" s="88">
        <v>45747984.613559306</v>
      </c>
      <c r="K21" s="88">
        <v>38787216</v>
      </c>
      <c r="L21" s="88">
        <v>49326634.82392025</v>
      </c>
      <c r="M21" s="88">
        <v>73245414</v>
      </c>
      <c r="N21" s="88">
        <v>461551519.43747956</v>
      </c>
    </row>
    <row r="22" spans="1:14" x14ac:dyDescent="0.2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 x14ac:dyDescent="0.2">
      <c r="A23" t="s">
        <v>48</v>
      </c>
      <c r="B23" s="88">
        <v>4304256200</v>
      </c>
      <c r="C23" s="88">
        <v>4561874337</v>
      </c>
      <c r="D23" s="88">
        <v>4934031159</v>
      </c>
      <c r="E23" s="88">
        <v>5504025713</v>
      </c>
      <c r="F23" s="88">
        <v>3843557014</v>
      </c>
      <c r="G23" s="88">
        <v>3343267655</v>
      </c>
      <c r="H23" s="88">
        <v>2883167322</v>
      </c>
      <c r="I23" s="88">
        <v>4428888815</v>
      </c>
      <c r="J23" s="88">
        <v>4794046050.5452805</v>
      </c>
      <c r="K23" s="88">
        <v>4368744094</v>
      </c>
      <c r="L23" s="88">
        <v>4048429401.2145996</v>
      </c>
      <c r="M23" s="88">
        <v>5627655882</v>
      </c>
      <c r="N23" s="88">
        <v>52641943642.75988</v>
      </c>
    </row>
    <row r="24" spans="1:14" x14ac:dyDescent="0.2">
      <c r="A24" s="124">
        <v>2021</v>
      </c>
      <c r="B24" s="125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1:14" x14ac:dyDescent="0.2">
      <c r="A25" s="93"/>
      <c r="B25" s="92" t="s">
        <v>38</v>
      </c>
      <c r="C25" s="92" t="s">
        <v>39</v>
      </c>
      <c r="D25" s="92" t="s">
        <v>40</v>
      </c>
      <c r="E25" s="92" t="s">
        <v>37</v>
      </c>
      <c r="F25" s="92" t="s">
        <v>41</v>
      </c>
      <c r="G25" s="92" t="s">
        <v>42</v>
      </c>
      <c r="H25" s="92" t="s">
        <v>50</v>
      </c>
      <c r="I25" s="92" t="s">
        <v>51</v>
      </c>
      <c r="J25" s="92" t="s">
        <v>52</v>
      </c>
      <c r="K25" s="92" t="s">
        <v>53</v>
      </c>
      <c r="L25" s="92" t="s">
        <v>55</v>
      </c>
      <c r="M25" s="92" t="s">
        <v>56</v>
      </c>
      <c r="N25" s="92" t="s">
        <v>48</v>
      </c>
    </row>
    <row r="26" spans="1:14" x14ac:dyDescent="0.2">
      <c r="A26" t="s">
        <v>43</v>
      </c>
      <c r="B26" s="88">
        <v>2310809532</v>
      </c>
      <c r="C26" s="88">
        <v>2407752200</v>
      </c>
      <c r="D26" s="88">
        <v>1620607416</v>
      </c>
      <c r="E26" s="88">
        <v>2091184403</v>
      </c>
      <c r="F26" s="88">
        <v>2759420100</v>
      </c>
      <c r="G26" s="88">
        <v>3164535946</v>
      </c>
      <c r="H26" s="89">
        <v>2194447650</v>
      </c>
      <c r="I26" s="88">
        <v>2021962837.4000015</v>
      </c>
      <c r="J26" s="88">
        <v>2562971009.1789131</v>
      </c>
      <c r="K26" s="88">
        <v>2832975582</v>
      </c>
      <c r="L26" s="88">
        <v>3009711582.963253</v>
      </c>
      <c r="M26" s="88">
        <v>2450282673.3300018</v>
      </c>
      <c r="N26" s="88">
        <f>SUM(B26:M26)</f>
        <v>29426660931.872169</v>
      </c>
    </row>
    <row r="27" spans="1:14" x14ac:dyDescent="0.2">
      <c r="A27" t="s">
        <v>44</v>
      </c>
      <c r="B27" s="88">
        <v>877319632</v>
      </c>
      <c r="C27" s="88">
        <v>703684410</v>
      </c>
      <c r="D27" s="88">
        <v>560371756</v>
      </c>
      <c r="E27" s="88">
        <v>848184336</v>
      </c>
      <c r="F27" s="88">
        <v>884735254</v>
      </c>
      <c r="G27" s="88">
        <v>1273733912</v>
      </c>
      <c r="H27" s="89">
        <v>740827360</v>
      </c>
      <c r="I27" s="88">
        <v>777093823</v>
      </c>
      <c r="J27" s="88">
        <v>729783094.69976234</v>
      </c>
      <c r="K27" s="88">
        <v>1019029680</v>
      </c>
      <c r="L27" s="88">
        <v>1194156012.6896286</v>
      </c>
      <c r="M27" s="88">
        <v>1313711581.3799992</v>
      </c>
      <c r="N27" s="88">
        <f t="shared" ref="N27:N31" si="0">SUM(B27:M27)</f>
        <v>10922630851.76939</v>
      </c>
    </row>
    <row r="28" spans="1:14" x14ac:dyDescent="0.2">
      <c r="A28" t="s">
        <v>45</v>
      </c>
      <c r="B28" s="88">
        <v>576843960</v>
      </c>
      <c r="C28" s="88">
        <v>615341765</v>
      </c>
      <c r="D28" s="88">
        <v>722366568</v>
      </c>
      <c r="E28" s="88">
        <v>731173186</v>
      </c>
      <c r="F28" s="88">
        <v>784820234</v>
      </c>
      <c r="G28" s="88">
        <v>789287900</v>
      </c>
      <c r="H28" s="89">
        <v>783107880</v>
      </c>
      <c r="I28" s="88">
        <v>594814833.80000019</v>
      </c>
      <c r="J28" s="88">
        <v>833460118.88085175</v>
      </c>
      <c r="K28" s="88">
        <v>805219056</v>
      </c>
      <c r="L28" s="88">
        <v>809065252.23692894</v>
      </c>
      <c r="M28" s="88">
        <v>762026067.59999943</v>
      </c>
      <c r="N28" s="88">
        <f t="shared" si="0"/>
        <v>8807526821.5177803</v>
      </c>
    </row>
    <row r="29" spans="1:14" x14ac:dyDescent="0.2">
      <c r="A29" t="s">
        <v>46</v>
      </c>
      <c r="B29" s="88">
        <v>15976282</v>
      </c>
      <c r="C29" s="88">
        <v>12397916</v>
      </c>
      <c r="D29" s="88">
        <v>10203264</v>
      </c>
      <c r="E29" s="88">
        <v>30525096</v>
      </c>
      <c r="F29" s="88">
        <v>31740450</v>
      </c>
      <c r="G29" s="88">
        <v>45390510</v>
      </c>
      <c r="H29" s="89">
        <v>19371275</v>
      </c>
      <c r="I29" s="88">
        <v>16991193</v>
      </c>
      <c r="J29" s="88">
        <v>16972576.736303717</v>
      </c>
      <c r="K29" s="88">
        <v>19758203</v>
      </c>
      <c r="L29" s="88">
        <v>38133181.007090867</v>
      </c>
      <c r="M29" s="88">
        <v>24401056.679999977</v>
      </c>
      <c r="N29" s="88">
        <f t="shared" si="0"/>
        <v>281861003.42339456</v>
      </c>
    </row>
    <row r="30" spans="1:14" x14ac:dyDescent="0.2">
      <c r="A30" t="s">
        <v>47</v>
      </c>
      <c r="B30" s="88">
        <v>1119654606</v>
      </c>
      <c r="C30" s="88">
        <v>1579496464</v>
      </c>
      <c r="D30" s="88">
        <v>1145298840</v>
      </c>
      <c r="E30" s="88">
        <v>1407762160</v>
      </c>
      <c r="F30" s="88">
        <v>1281643000</v>
      </c>
      <c r="G30" s="88">
        <v>1703807304</v>
      </c>
      <c r="H30" s="89">
        <v>1219107483</v>
      </c>
      <c r="I30" s="88">
        <v>988607695</v>
      </c>
      <c r="J30" s="88">
        <v>1277631502.6846161</v>
      </c>
      <c r="K30" s="88">
        <v>1241585520</v>
      </c>
      <c r="L30" s="88">
        <v>1407499187.0333443</v>
      </c>
      <c r="M30" s="88">
        <v>1359942292.7999992</v>
      </c>
      <c r="N30" s="88">
        <f t="shared" si="0"/>
        <v>15732036054.51796</v>
      </c>
    </row>
    <row r="31" spans="1:14" x14ac:dyDescent="0.2">
      <c r="A31" t="s">
        <v>61</v>
      </c>
      <c r="B31" s="88">
        <v>31446056</v>
      </c>
      <c r="C31" s="88">
        <v>19599640</v>
      </c>
      <c r="D31" s="88">
        <v>26041488</v>
      </c>
      <c r="E31" s="88">
        <v>87926950</v>
      </c>
      <c r="F31" s="88">
        <v>52074981</v>
      </c>
      <c r="G31" s="88">
        <v>52954236</v>
      </c>
      <c r="H31" s="89">
        <v>45905483</v>
      </c>
      <c r="I31" s="88">
        <v>42418020.199999988</v>
      </c>
      <c r="J31" s="90">
        <v>55457130.067183673</v>
      </c>
      <c r="K31" s="88">
        <v>48866675</v>
      </c>
      <c r="L31" s="88">
        <v>53515641.322146773</v>
      </c>
      <c r="M31" s="88">
        <v>34885318.320000052</v>
      </c>
      <c r="N31" s="88">
        <f t="shared" si="0"/>
        <v>551091618.90933049</v>
      </c>
    </row>
    <row r="32" spans="1:14" x14ac:dyDescent="0.2">
      <c r="B32" s="88"/>
      <c r="C32" s="88"/>
      <c r="D32" s="88"/>
      <c r="E32" s="88"/>
      <c r="G32" s="88"/>
      <c r="H32" s="89"/>
    </row>
    <row r="33" spans="1:14" x14ac:dyDescent="0.2">
      <c r="A33" t="s">
        <v>48</v>
      </c>
      <c r="B33" s="88">
        <v>4932050068</v>
      </c>
      <c r="C33" s="88">
        <v>5338272395</v>
      </c>
      <c r="D33" s="88">
        <v>4084889332</v>
      </c>
      <c r="E33" s="88">
        <v>5196756131</v>
      </c>
      <c r="F33" s="88">
        <v>5794434019</v>
      </c>
      <c r="G33" s="88">
        <v>7029709808</v>
      </c>
      <c r="H33" s="89">
        <v>5002767131</v>
      </c>
      <c r="I33" s="88">
        <v>4441888402.3999939</v>
      </c>
      <c r="J33" s="90">
        <v>5476275432.2476301</v>
      </c>
      <c r="K33" s="88">
        <v>5967434716</v>
      </c>
      <c r="L33" s="89">
        <f>SUM(L26:L31)</f>
        <v>6512080857.2523918</v>
      </c>
      <c r="M33" s="89">
        <f>SUM(M26:M32)</f>
        <v>5945248990.1099997</v>
      </c>
      <c r="N33" s="88">
        <f>SUM(B33:M33)</f>
        <v>65721807282.01001</v>
      </c>
    </row>
    <row r="34" spans="1:14" x14ac:dyDescent="0.2">
      <c r="A34" s="124">
        <v>2022</v>
      </c>
      <c r="B34" s="125"/>
      <c r="C34" s="94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x14ac:dyDescent="0.2">
      <c r="A35" s="93"/>
      <c r="B35" s="92" t="s">
        <v>38</v>
      </c>
      <c r="C35" s="92" t="s">
        <v>39</v>
      </c>
      <c r="D35" s="92" t="s">
        <v>40</v>
      </c>
      <c r="E35" s="92" t="s">
        <v>37</v>
      </c>
      <c r="F35" s="92" t="s">
        <v>41</v>
      </c>
      <c r="G35" s="92" t="s">
        <v>42</v>
      </c>
      <c r="H35" s="92" t="s">
        <v>50</v>
      </c>
      <c r="I35" s="92" t="s">
        <v>51</v>
      </c>
      <c r="J35" s="92" t="s">
        <v>52</v>
      </c>
      <c r="K35" s="92" t="s">
        <v>53</v>
      </c>
      <c r="L35" s="92" t="s">
        <v>55</v>
      </c>
      <c r="M35" s="92" t="s">
        <v>56</v>
      </c>
      <c r="N35" s="92" t="s">
        <v>48</v>
      </c>
    </row>
    <row r="36" spans="1:14" x14ac:dyDescent="0.2">
      <c r="A36" t="s">
        <v>43</v>
      </c>
      <c r="B36" s="88">
        <f>CRÉDITO!B572*CONTEMPLAÇÕES!B280</f>
        <v>2710907591.48</v>
      </c>
      <c r="C36" s="88">
        <f>CRÉDITO!C572*CONTEMPLAÇÕES!C280</f>
        <v>2493256552.5700002</v>
      </c>
      <c r="D36" s="88">
        <f>CRÉDITO!D572*CONTEMPLAÇÕES!D280</f>
        <v>1809809082.9000001</v>
      </c>
      <c r="E36" s="88">
        <f>CRÉDITO!E572*CONTEMPLAÇÕES!E280</f>
        <v>2708593478.7800002</v>
      </c>
      <c r="F36" s="88">
        <f>CRÉDITO!F572*CONTEMPLAÇÕES!F280</f>
        <v>2919346718.1399999</v>
      </c>
      <c r="G36" s="88">
        <f>CRÉDITO!G572*CONTEMPLAÇÕES!G280</f>
        <v>2557895820.3600001</v>
      </c>
      <c r="H36" s="89">
        <f>CRÉDITO!H572*CONTEMPLAÇÕES!H280</f>
        <v>3187296475.9866872</v>
      </c>
      <c r="I36" s="89">
        <f>CRÉDITO!I572*CONTEMPLAÇÕES!I280</f>
        <v>1976982568.47</v>
      </c>
      <c r="J36" s="88">
        <f>CRÉDITO!J572*CONTEMPLAÇÕES!J280</f>
        <v>3107507761.27</v>
      </c>
      <c r="K36" s="88">
        <f>CRÉDITO!K572*CONTEMPLAÇÕES!K280</f>
        <v>3131756779.52</v>
      </c>
      <c r="L36" s="88">
        <f>CRÉDITO!L572*CONTEMPLAÇÕES!L280</f>
        <v>2221508678.7000003</v>
      </c>
      <c r="M36" s="88">
        <f>CRÉDITO!M572*CONTEMPLAÇÕES!M280</f>
        <v>3183615084</v>
      </c>
      <c r="N36" s="88">
        <f>SUM(B36:M36)</f>
        <v>32008476592.176693</v>
      </c>
    </row>
    <row r="37" spans="1:14" x14ac:dyDescent="0.2">
      <c r="A37" t="s">
        <v>44</v>
      </c>
      <c r="B37" s="88">
        <f>CRÉDITO!B573*CONTEMPLAÇÕES!B281</f>
        <v>937534010</v>
      </c>
      <c r="C37" s="88">
        <f>CRÉDITO!C573*CONTEMPLAÇÕES!C281</f>
        <v>891590952.14999998</v>
      </c>
      <c r="D37" s="88">
        <f>CRÉDITO!D573*CONTEMPLAÇÕES!D281</f>
        <v>510757193.81999999</v>
      </c>
      <c r="E37" s="88">
        <f>CRÉDITO!E573*CONTEMPLAÇÕES!E281</f>
        <v>963436388.86000001</v>
      </c>
      <c r="F37" s="88">
        <f>CRÉDITO!F573*CONTEMPLAÇÕES!F281</f>
        <v>642694589.75999999</v>
      </c>
      <c r="G37" s="88">
        <f>CRÉDITO!G573*CONTEMPLAÇÕES!G281</f>
        <v>745320586.36000001</v>
      </c>
      <c r="H37" s="89">
        <f>CRÉDITO!H573*CONTEMPLAÇÕES!H281</f>
        <v>727546982.82930624</v>
      </c>
      <c r="I37" s="89">
        <f>CRÉDITO!I573*CONTEMPLAÇÕES!I281</f>
        <v>600315041.55999994</v>
      </c>
      <c r="J37" s="88">
        <f>CRÉDITO!J573*CONTEMPLAÇÕES!J281</f>
        <v>651618033.65999997</v>
      </c>
      <c r="K37" s="88">
        <f>CRÉDITO!K573*CONTEMPLAÇÕES!K281</f>
        <v>1001100001.6</v>
      </c>
      <c r="L37" s="88">
        <f>CRÉDITO!L573*CONTEMPLAÇÕES!L281</f>
        <v>530896804.18000001</v>
      </c>
      <c r="M37" s="88">
        <f>CRÉDITO!M573*CONTEMPLAÇÕES!M281</f>
        <v>987219442.15999997</v>
      </c>
      <c r="N37" s="88">
        <f t="shared" ref="N37:N43" si="1">SUM(B37:M37)</f>
        <v>9190030026.9393063</v>
      </c>
    </row>
    <row r="38" spans="1:14" x14ac:dyDescent="0.2">
      <c r="A38" t="s">
        <v>45</v>
      </c>
      <c r="B38" s="88">
        <f>CRÉDITO!B574*CONTEMPLAÇÕES!B282</f>
        <v>850883312.61000001</v>
      </c>
      <c r="C38" s="88">
        <f>CRÉDITO!C574*CONTEMPLAÇÕES!C282</f>
        <v>887754542</v>
      </c>
      <c r="D38" s="88">
        <f>CRÉDITO!D574*CONTEMPLAÇÕES!D282</f>
        <v>805737615.38999999</v>
      </c>
      <c r="E38" s="88">
        <f>CRÉDITO!E574*CONTEMPLAÇÕES!E282</f>
        <v>893995344.35000002</v>
      </c>
      <c r="F38" s="88">
        <f>CRÉDITO!F574*CONTEMPLAÇÕES!F282</f>
        <v>951388318.26999998</v>
      </c>
      <c r="G38" s="88">
        <f>CRÉDITO!G574*CONTEMPLAÇÕES!G282</f>
        <v>912698850.70000005</v>
      </c>
      <c r="H38" s="89">
        <f>CRÉDITO!H574*CONTEMPLAÇÕES!H282</f>
        <v>966433461.76000011</v>
      </c>
      <c r="I38" s="89">
        <f>CRÉDITO!I574*CONTEMPLAÇÕES!I282</f>
        <v>876281496.29999995</v>
      </c>
      <c r="J38" s="88">
        <f>CRÉDITO!J574*CONTEMPLAÇÕES!J282</f>
        <v>1015713672.0199999</v>
      </c>
      <c r="K38" s="88">
        <f>CRÉDITO!K574*CONTEMPLAÇÕES!K282</f>
        <v>1087365110.6199999</v>
      </c>
      <c r="L38" s="88">
        <f>CRÉDITO!L574*CONTEMPLAÇÕES!L282</f>
        <v>883948356.20000005</v>
      </c>
      <c r="M38" s="88">
        <f>CRÉDITO!M574*CONTEMPLAÇÕES!M282</f>
        <v>1153845102.78</v>
      </c>
      <c r="N38" s="88">
        <f t="shared" si="1"/>
        <v>11286045183.000002</v>
      </c>
    </row>
    <row r="39" spans="1:14" x14ac:dyDescent="0.2">
      <c r="A39" t="s">
        <v>46</v>
      </c>
      <c r="B39" s="88">
        <f>CRÉDITO!B575*CONTEMPLAÇÕES!B284</f>
        <v>36948367.560000002</v>
      </c>
      <c r="C39" s="88">
        <f>CRÉDITO!C575*CONTEMPLAÇÕES!C284</f>
        <v>32711244.959999997</v>
      </c>
      <c r="D39" s="88">
        <f>CRÉDITO!D575*CONTEMPLAÇÕES!D284</f>
        <v>17409924.539999999</v>
      </c>
      <c r="E39" s="88">
        <f>CRÉDITO!E575*CONTEMPLAÇÕES!E284</f>
        <v>18068070.899999999</v>
      </c>
      <c r="F39" s="88">
        <f>CRÉDITO!F575*CONTEMPLAÇÕES!F284</f>
        <v>13385741.600000001</v>
      </c>
      <c r="G39" s="88">
        <f>CRÉDITO!G575*CONTEMPLAÇÕES!G284</f>
        <v>17001354.859999999</v>
      </c>
      <c r="H39" s="89">
        <f>CRÉDITO!H575*CONTEMPLAÇÕES!H284</f>
        <v>30615249.970976181</v>
      </c>
      <c r="I39" s="89">
        <f>CRÉDITO!I575*CONTEMPLAÇÕES!I284</f>
        <v>7198488</v>
      </c>
      <c r="J39" s="88">
        <f>CRÉDITO!J575*CONTEMPLAÇÕES!J284</f>
        <v>18398425.279999997</v>
      </c>
      <c r="K39" s="88">
        <f>CRÉDITO!K575*CONTEMPLAÇÕES!K284</f>
        <v>23371796.100000001</v>
      </c>
      <c r="L39" s="88">
        <f>CRÉDITO!L575*CONTEMPLAÇÕES!L284</f>
        <v>14273305.4</v>
      </c>
      <c r="M39" s="88">
        <f>CRÉDITO!M575*CONTEMPLAÇÕES!M284</f>
        <v>8483962.4100000001</v>
      </c>
      <c r="N39" s="88">
        <f t="shared" si="1"/>
        <v>237865931.58097619</v>
      </c>
    </row>
    <row r="40" spans="1:14" x14ac:dyDescent="0.2">
      <c r="A40" t="s">
        <v>47</v>
      </c>
      <c r="B40" s="88">
        <f>CRÉDITO!B576*CONTEMPLAÇÕES!B285</f>
        <v>1450181719</v>
      </c>
      <c r="C40" s="88">
        <f>CRÉDITO!C576*CONTEMPLAÇÕES!C285</f>
        <v>1383382319.49</v>
      </c>
      <c r="D40" s="88">
        <f>CRÉDITO!D576*CONTEMPLAÇÕES!D285</f>
        <v>886634820</v>
      </c>
      <c r="E40" s="88">
        <f>CRÉDITO!E576*CONTEMPLAÇÕES!E285</f>
        <v>1702233049.6800001</v>
      </c>
      <c r="F40" s="88">
        <f>CRÉDITO!F576*CONTEMPLAÇÕES!F285</f>
        <v>1409998219.8299999</v>
      </c>
      <c r="G40" s="88">
        <f>CRÉDITO!G576*CONTEMPLAÇÕES!G285</f>
        <v>1550635704.5</v>
      </c>
      <c r="H40" s="89">
        <f>CRÉDITO!H576*CONTEMPLAÇÕES!H285</f>
        <v>1547042102.3519728</v>
      </c>
      <c r="I40" s="89">
        <f>CRÉDITO!I576*CONTEMPLAÇÕES!I285</f>
        <v>830497183.13999999</v>
      </c>
      <c r="J40" s="88">
        <f>CRÉDITO!J576*CONTEMPLAÇÕES!J285</f>
        <v>1209920577.8199999</v>
      </c>
      <c r="K40" s="88">
        <f>CRÉDITO!K576*CONTEMPLAÇÕES!K285</f>
        <v>1701952815.24</v>
      </c>
      <c r="L40" s="88">
        <f>CRÉDITO!L576*CONTEMPLAÇÕES!L285</f>
        <v>849209420.10000002</v>
      </c>
      <c r="M40" s="88">
        <f>CRÉDITO!M576*CONTEMPLAÇÕES!M285</f>
        <v>1296214845.72</v>
      </c>
      <c r="N40" s="88">
        <f t="shared" si="1"/>
        <v>15817902776.871971</v>
      </c>
    </row>
    <row r="41" spans="1:14" x14ac:dyDescent="0.2">
      <c r="A41" t="s">
        <v>61</v>
      </c>
      <c r="B41" s="88">
        <f>CRÉDITO!B577*CONTEMPLAÇÕES!B286</f>
        <v>67579162</v>
      </c>
      <c r="C41" s="88">
        <f>CRÉDITO!C577*CONTEMPLAÇÕES!C286</f>
        <v>62876451.289999999</v>
      </c>
      <c r="D41" s="88">
        <f>CRÉDITO!D577*CONTEMPLAÇÕES!D286</f>
        <v>34773579.840000004</v>
      </c>
      <c r="E41" s="88">
        <f>CRÉDITO!E577*CONTEMPLAÇÕES!E286</f>
        <v>40624441.439999998</v>
      </c>
      <c r="F41" s="88">
        <f>CRÉDITO!F577*CONTEMPLAÇÕES!F286</f>
        <v>51446111.280000001</v>
      </c>
      <c r="G41" s="88">
        <f>CRÉDITO!G577*CONTEMPLAÇÕES!G286</f>
        <v>43222376.519999996</v>
      </c>
      <c r="H41" s="89">
        <f>CRÉDITO!H577*CONTEMPLAÇÕES!H286</f>
        <v>55111244.302691914</v>
      </c>
      <c r="I41" s="89">
        <f>CRÉDITO!I577*CONTEMPLAÇÕES!I286</f>
        <v>34880371.200000003</v>
      </c>
      <c r="J41" s="88">
        <f>CRÉDITO!J577*CONTEMPLAÇÕES!J286</f>
        <v>53733222.159999996</v>
      </c>
      <c r="K41" s="88">
        <f>CRÉDITO!K577*CONTEMPLAÇÕES!K286</f>
        <v>52949980.220000006</v>
      </c>
      <c r="L41" s="88">
        <f>CRÉDITO!L577*CONTEMPLAÇÕES!L286</f>
        <v>42074976.689999998</v>
      </c>
      <c r="M41" s="88">
        <f>CRÉDITO!M577*CONTEMPLAÇÕES!M286</f>
        <v>59629276.719999999</v>
      </c>
      <c r="N41" s="88">
        <f t="shared" si="1"/>
        <v>598901193.66269207</v>
      </c>
    </row>
    <row r="42" spans="1:14" x14ac:dyDescent="0.2">
      <c r="C42" s="88"/>
      <c r="D42" s="88"/>
      <c r="E42" s="88"/>
      <c r="G42" s="88"/>
      <c r="H42" s="89"/>
    </row>
    <row r="43" spans="1:14" x14ac:dyDescent="0.2">
      <c r="A43" t="s">
        <v>48</v>
      </c>
      <c r="B43" s="88">
        <f t="shared" ref="B43:M43" si="2">SUM(B36:B41)</f>
        <v>6054034162.6500006</v>
      </c>
      <c r="C43" s="88">
        <f t="shared" si="2"/>
        <v>5751572062.46</v>
      </c>
      <c r="D43" s="88">
        <f t="shared" si="2"/>
        <v>4065122216.4900002</v>
      </c>
      <c r="E43" s="88">
        <f t="shared" si="2"/>
        <v>6326950774.0100002</v>
      </c>
      <c r="F43" s="88">
        <f t="shared" si="2"/>
        <v>5988259698.8800001</v>
      </c>
      <c r="G43" s="88">
        <f t="shared" si="2"/>
        <v>5826774693.3000011</v>
      </c>
      <c r="H43" s="88">
        <f t="shared" si="2"/>
        <v>6514045517.2016335</v>
      </c>
      <c r="I43" s="88">
        <f t="shared" si="2"/>
        <v>4326155148.6700001</v>
      </c>
      <c r="J43" s="88">
        <f t="shared" si="2"/>
        <v>6056891692.2099991</v>
      </c>
      <c r="K43" s="88">
        <f t="shared" si="2"/>
        <v>6998496483.3000002</v>
      </c>
      <c r="L43" s="88">
        <f t="shared" si="2"/>
        <v>4541911541.2699995</v>
      </c>
      <c r="M43" s="88">
        <f t="shared" si="2"/>
        <v>6689007713.79</v>
      </c>
      <c r="N43" s="88">
        <f t="shared" si="1"/>
        <v>69139221704.231628</v>
      </c>
    </row>
    <row r="44" spans="1:14" x14ac:dyDescent="0.2">
      <c r="A44" s="124">
        <v>2023</v>
      </c>
      <c r="B44" s="125"/>
      <c r="C44" s="94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x14ac:dyDescent="0.2">
      <c r="A45" s="93"/>
      <c r="B45" s="92" t="s">
        <v>38</v>
      </c>
      <c r="C45" s="92" t="s">
        <v>39</v>
      </c>
      <c r="D45" s="92" t="s">
        <v>40</v>
      </c>
      <c r="E45" s="92" t="s">
        <v>37</v>
      </c>
      <c r="F45" s="92" t="s">
        <v>41</v>
      </c>
      <c r="G45" s="92" t="s">
        <v>42</v>
      </c>
      <c r="H45" s="92" t="s">
        <v>50</v>
      </c>
      <c r="I45" s="92" t="s">
        <v>51</v>
      </c>
      <c r="J45" s="92" t="s">
        <v>52</v>
      </c>
      <c r="K45" s="92" t="s">
        <v>53</v>
      </c>
      <c r="L45" s="92" t="s">
        <v>55</v>
      </c>
      <c r="M45" s="92" t="s">
        <v>56</v>
      </c>
      <c r="N45" s="92" t="s">
        <v>48</v>
      </c>
    </row>
    <row r="46" spans="1:14" x14ac:dyDescent="0.2">
      <c r="A46" t="s">
        <v>43</v>
      </c>
      <c r="B46" s="88">
        <f>CRÉDITO!B616*CONTEMPLAÇÕES!B296</f>
        <v>2989731000</v>
      </c>
      <c r="C46" s="88">
        <f>CRÉDITO!C616*CONTEMPLAÇÕES!C296</f>
        <v>2974149033.1200004</v>
      </c>
      <c r="D46" s="88">
        <f>CRÉDITO!D616*CONTEMPLAÇÕES!D296</f>
        <v>2869748892.7600002</v>
      </c>
      <c r="E46" s="88">
        <f>CRÉDITO!E616*CONTEMPLAÇÕES!E296</f>
        <v>3385276283.2200003</v>
      </c>
      <c r="F46" s="88">
        <f>CRÉDITO!F616*CONTEMPLAÇÕES!F296</f>
        <v>2823553271.8800001</v>
      </c>
      <c r="G46" s="88">
        <f>CRÉDITO!G616*CONTEMPLAÇÕES!G296</f>
        <v>2969116982.1600003</v>
      </c>
      <c r="H46" s="88">
        <f>CRÉDITO!H616*CONTEMPLAÇÕES!H296</f>
        <v>4234226680.9000001</v>
      </c>
      <c r="I46" s="88">
        <f>CRÉDITO!I616*CONTEMPLAÇÕES!I296</f>
        <v>3373224975.3600001</v>
      </c>
      <c r="J46" s="88">
        <f>CRÉDITO!J616*CONTEMPLAÇÕES!J296</f>
        <v>4302293833.9700003</v>
      </c>
      <c r="K46" s="88">
        <f>CRÉDITO!K616*CONTEMPLAÇÕES!K296</f>
        <v>2605614763.29</v>
      </c>
      <c r="L46" s="88">
        <f>CRÉDITO!L616*CONTEMPLAÇÕES!L296</f>
        <v>3255638141.8999996</v>
      </c>
      <c r="M46" s="88">
        <f>CRÉDITO!M616*CONTEMPLAÇÕES!M296</f>
        <v>3060757584.3000002</v>
      </c>
      <c r="N46" s="88">
        <f>SUM(B46:M46)</f>
        <v>38843331442.860008</v>
      </c>
    </row>
    <row r="47" spans="1:14" x14ac:dyDescent="0.2">
      <c r="A47" t="s">
        <v>44</v>
      </c>
      <c r="B47" s="88">
        <f>CRÉDITO!B617*CONTEMPLAÇÕES!B297</f>
        <v>845200872.53999996</v>
      </c>
      <c r="C47" s="88">
        <f>CRÉDITO!C617*CONTEMPLAÇÕES!C297</f>
        <v>805580943.03999996</v>
      </c>
      <c r="D47" s="88">
        <f>CRÉDITO!D617*CONTEMPLAÇÕES!D297</f>
        <v>973434070.57999992</v>
      </c>
      <c r="E47" s="88">
        <f>CRÉDITO!E617*CONTEMPLAÇÕES!E297</f>
        <v>997842039.12</v>
      </c>
      <c r="F47" s="88">
        <f>CRÉDITO!F617*CONTEMPLAÇÕES!F297</f>
        <v>1159736519.7</v>
      </c>
      <c r="G47" s="88">
        <f>CRÉDITO!G617*CONTEMPLAÇÕES!G297</f>
        <v>1168650797.8599999</v>
      </c>
      <c r="H47" s="88">
        <f>CRÉDITO!H617*CONTEMPLAÇÕES!H297</f>
        <v>733853738.77200007</v>
      </c>
      <c r="I47" s="88">
        <f>CRÉDITO!I617*CONTEMPLAÇÕES!I297</f>
        <v>1281045317.25</v>
      </c>
      <c r="J47" s="88">
        <f>CRÉDITO!J617*CONTEMPLAÇÕES!J297</f>
        <v>1958177833.5</v>
      </c>
      <c r="K47" s="88">
        <f>CRÉDITO!K617*CONTEMPLAÇÕES!K297</f>
        <v>864054168.27999997</v>
      </c>
      <c r="L47" s="88">
        <f>CRÉDITO!L617*CONTEMPLAÇÕES!L297</f>
        <v>878445368.00999999</v>
      </c>
      <c r="M47" s="88">
        <f>CRÉDITO!M617*CONTEMPLAÇÕES!M297</f>
        <v>930236837.13</v>
      </c>
      <c r="N47" s="88">
        <f t="shared" ref="N47:N51" si="3">SUM(B47:M47)</f>
        <v>12596258505.782</v>
      </c>
    </row>
    <row r="48" spans="1:14" x14ac:dyDescent="0.2">
      <c r="A48" t="s">
        <v>45</v>
      </c>
      <c r="B48" s="88">
        <f>CRÉDITO!B618*CONTEMPLAÇÕES!B298</f>
        <v>1004087678.9899999</v>
      </c>
      <c r="C48" s="88">
        <f>CRÉDITO!C618*CONTEMPLAÇÕES!C298</f>
        <v>1078629469.98</v>
      </c>
      <c r="D48" s="88">
        <f>CRÉDITO!D618*CONTEMPLAÇÕES!D298</f>
        <v>1047194331.48</v>
      </c>
      <c r="E48" s="88">
        <f>CRÉDITO!E618*CONTEMPLAÇÕES!E298</f>
        <v>1097442951</v>
      </c>
      <c r="F48" s="88">
        <f>CRÉDITO!F618*CONTEMPLAÇÕES!F298</f>
        <v>1136610522.75</v>
      </c>
      <c r="G48" s="88">
        <f>CRÉDITO!G618*CONTEMPLAÇÕES!G298</f>
        <v>1045623479.97</v>
      </c>
      <c r="H48" s="88">
        <f>CRÉDITO!H618*CONTEMPLAÇÕES!H298</f>
        <v>996170685.11999989</v>
      </c>
      <c r="I48" s="88">
        <f>CRÉDITO!I618*CONTEMPLAÇÕES!I298</f>
        <v>1145464858.3400002</v>
      </c>
      <c r="J48" s="88">
        <f>CRÉDITO!J618*CONTEMPLAÇÕES!J298</f>
        <v>1198549441.5999999</v>
      </c>
      <c r="K48" s="88">
        <f>CRÉDITO!K618*CONTEMPLAÇÕES!K298</f>
        <v>577503493.75999999</v>
      </c>
      <c r="L48" s="88">
        <f>CRÉDITO!L618*CONTEMPLAÇÕES!L298</f>
        <v>1146664419.1200001</v>
      </c>
      <c r="M48" s="88">
        <f>CRÉDITO!M618*CONTEMPLAÇÕES!M298</f>
        <v>1109169892.74</v>
      </c>
      <c r="N48" s="88">
        <f t="shared" si="3"/>
        <v>12583111224.85</v>
      </c>
    </row>
    <row r="49" spans="1:14" x14ac:dyDescent="0.2">
      <c r="A49" t="s">
        <v>46</v>
      </c>
      <c r="B49" s="88">
        <f>CRÉDITO!B619*CONTEMPLAÇÕES!B300</f>
        <v>10554427.52</v>
      </c>
      <c r="C49" s="88">
        <f>CRÉDITO!C619*CONTEMPLAÇÕES!C300</f>
        <v>22531477.66</v>
      </c>
      <c r="D49" s="88">
        <f>CRÉDITO!D619*CONTEMPLAÇÕES!D300</f>
        <v>30277078.77</v>
      </c>
      <c r="E49" s="88">
        <f>CRÉDITO!E619*CONTEMPLAÇÕES!E300</f>
        <v>24908675.359999999</v>
      </c>
      <c r="F49" s="88">
        <f>CRÉDITO!F619*CONTEMPLAÇÕES!F300</f>
        <v>30836367.899999999</v>
      </c>
      <c r="G49" s="88">
        <f>CRÉDITO!G619*CONTEMPLAÇÕES!G300</f>
        <v>36530764.389999993</v>
      </c>
      <c r="H49" s="88">
        <f>CRÉDITO!H619*CONTEMPLAÇÕES!H300</f>
        <v>30971261.23</v>
      </c>
      <c r="I49" s="88">
        <f>CRÉDITO!I619*CONTEMPLAÇÕES!I300</f>
        <v>36999231.359999999</v>
      </c>
      <c r="J49" s="88">
        <f>CRÉDITO!J619*CONTEMPLAÇÕES!J300</f>
        <v>44356525.079999998</v>
      </c>
      <c r="K49" s="88">
        <f>CRÉDITO!K619*CONTEMPLAÇÕES!K300</f>
        <v>21868370.639999997</v>
      </c>
      <c r="L49" s="88">
        <f>CRÉDITO!L619*CONTEMPLAÇÕES!L300</f>
        <v>23600004.68</v>
      </c>
      <c r="M49" s="88">
        <f>CRÉDITO!M619*CONTEMPLAÇÕES!M300</f>
        <v>24390825</v>
      </c>
      <c r="N49" s="88">
        <f t="shared" si="3"/>
        <v>337825009.58999997</v>
      </c>
    </row>
    <row r="50" spans="1:14" x14ac:dyDescent="0.2">
      <c r="A50" t="s">
        <v>47</v>
      </c>
      <c r="B50" s="88">
        <f>CRÉDITO!B620*CONTEMPLAÇÕES!B301</f>
        <v>1695851867.02</v>
      </c>
      <c r="C50" s="88">
        <f>CRÉDITO!C620*CONTEMPLAÇÕES!C301</f>
        <v>1301638801.54</v>
      </c>
      <c r="D50" s="88">
        <f>CRÉDITO!D620*CONTEMPLAÇÕES!D301</f>
        <v>1406524257.1200001</v>
      </c>
      <c r="E50" s="88">
        <f>CRÉDITO!E620*CONTEMPLAÇÕES!E301</f>
        <v>1912373494.6400001</v>
      </c>
      <c r="F50" s="88">
        <f>CRÉDITO!F620*CONTEMPLAÇÕES!F301</f>
        <v>1379326465.8</v>
      </c>
      <c r="G50" s="88">
        <f>CRÉDITO!G620*CONTEMPLAÇÕES!G301</f>
        <v>1392882854.3</v>
      </c>
      <c r="H50" s="88">
        <f>CRÉDITO!H620*CONTEMPLAÇÕES!H301</f>
        <v>1611690889.0800002</v>
      </c>
      <c r="I50" s="88">
        <f>CRÉDITO!I620*CONTEMPLAÇÕES!I301</f>
        <v>1531731144.96</v>
      </c>
      <c r="J50" s="88">
        <f>CRÉDITO!J620*CONTEMPLAÇÕES!J301</f>
        <v>2977890706.23</v>
      </c>
      <c r="K50" s="88">
        <f>CRÉDITO!K620*CONTEMPLAÇÕES!K301</f>
        <v>851482616.75</v>
      </c>
      <c r="L50" s="88">
        <f>CRÉDITO!L620*CONTEMPLAÇÕES!L301</f>
        <v>1335533195.0999999</v>
      </c>
      <c r="M50" s="88">
        <f>CRÉDITO!M620*CONTEMPLAÇÕES!M301</f>
        <v>1455982827.8399999</v>
      </c>
      <c r="N50" s="88">
        <f t="shared" si="3"/>
        <v>18852909120.379997</v>
      </c>
    </row>
    <row r="51" spans="1:14" x14ac:dyDescent="0.2">
      <c r="A51" t="s">
        <v>61</v>
      </c>
      <c r="B51" s="88">
        <f>CRÉDITO!B621*CONTEMPLAÇÕES!B302</f>
        <v>50124407.25</v>
      </c>
      <c r="C51" s="88">
        <f>CRÉDITO!C621*CONTEMPLAÇÕES!C302</f>
        <v>63433512.990000002</v>
      </c>
      <c r="D51" s="88">
        <f>CRÉDITO!D621*CONTEMPLAÇÕES!D302</f>
        <v>55490284.619999997</v>
      </c>
      <c r="E51" s="88">
        <f>CRÉDITO!E621*CONTEMPLAÇÕES!E302</f>
        <v>53957359.380000003</v>
      </c>
      <c r="F51" s="88">
        <f>CRÉDITO!F621*CONTEMPLAÇÕES!F302</f>
        <v>66604065.93</v>
      </c>
      <c r="G51" s="88">
        <f>CRÉDITO!G621*CONTEMPLAÇÕES!G302</f>
        <v>73166538.420000002</v>
      </c>
      <c r="H51" s="88">
        <f>CRÉDITO!H621*CONTEMPLAÇÕES!H302</f>
        <v>64792163.490000002</v>
      </c>
      <c r="I51" s="88">
        <f>CRÉDITO!I621*CONTEMPLAÇÕES!I302</f>
        <v>62170360</v>
      </c>
      <c r="J51" s="88">
        <f>CRÉDITO!J621*CONTEMPLAÇÕES!J302</f>
        <v>67610823.320000008</v>
      </c>
      <c r="K51" s="88">
        <f>CRÉDITO!K621*CONTEMPLAÇÕES!K302</f>
        <v>53021774.880000003</v>
      </c>
      <c r="L51" s="88">
        <f>CRÉDITO!L621*CONTEMPLAÇÕES!L302</f>
        <v>44289486.670000002</v>
      </c>
      <c r="M51" s="88">
        <f>CRÉDITO!M621*CONTEMPLAÇÕES!M302</f>
        <v>59848912.109999999</v>
      </c>
      <c r="N51" s="88">
        <f t="shared" si="3"/>
        <v>714509689.06000006</v>
      </c>
    </row>
    <row r="52" spans="1:14" x14ac:dyDescent="0.2">
      <c r="C52" s="88"/>
      <c r="D52" s="88"/>
      <c r="E52" s="88"/>
      <c r="G52" s="88"/>
      <c r="H52" s="89"/>
    </row>
    <row r="53" spans="1:14" x14ac:dyDescent="0.2">
      <c r="A53" t="s">
        <v>48</v>
      </c>
      <c r="B53" s="88">
        <f t="shared" ref="B53:N53" si="4">SUM(B46:B51)</f>
        <v>6595550253.3199997</v>
      </c>
      <c r="C53" s="88">
        <f t="shared" si="4"/>
        <v>6245963238.3299999</v>
      </c>
      <c r="D53" s="88">
        <f t="shared" si="4"/>
        <v>6382668915.3299999</v>
      </c>
      <c r="E53" s="88">
        <f t="shared" ref="E53" si="5">SUM(E46:E51)</f>
        <v>7471800802.7200003</v>
      </c>
      <c r="F53" s="88">
        <f t="shared" si="4"/>
        <v>6596667213.96</v>
      </c>
      <c r="G53" s="88">
        <f t="shared" si="4"/>
        <v>6685971417.1000013</v>
      </c>
      <c r="H53" s="88">
        <f t="shared" si="4"/>
        <v>7671705418.5919991</v>
      </c>
      <c r="I53" s="88">
        <f t="shared" si="4"/>
        <v>7430635887.2700005</v>
      </c>
      <c r="J53" s="88">
        <f t="shared" si="4"/>
        <v>10548879163.699999</v>
      </c>
      <c r="K53" s="88">
        <f t="shared" si="4"/>
        <v>4973545187.5999994</v>
      </c>
      <c r="L53" s="88">
        <f t="shared" si="4"/>
        <v>6684170615.4799995</v>
      </c>
      <c r="M53" s="88">
        <f t="shared" si="4"/>
        <v>6640386879.1199999</v>
      </c>
      <c r="N53" s="88">
        <f t="shared" si="4"/>
        <v>83927944992.522003</v>
      </c>
    </row>
    <row r="54" spans="1:14" x14ac:dyDescent="0.2">
      <c r="A54" s="124">
        <v>2024</v>
      </c>
      <c r="B54" s="125"/>
      <c r="C54" s="94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 x14ac:dyDescent="0.2">
      <c r="A55" s="93"/>
      <c r="B55" s="92" t="s">
        <v>38</v>
      </c>
      <c r="C55" s="92" t="s">
        <v>39</v>
      </c>
      <c r="D55" s="92" t="s">
        <v>40</v>
      </c>
      <c r="E55" s="92" t="s">
        <v>37</v>
      </c>
      <c r="F55" s="92" t="s">
        <v>41</v>
      </c>
      <c r="G55" s="92" t="s">
        <v>42</v>
      </c>
      <c r="H55" s="92" t="s">
        <v>50</v>
      </c>
      <c r="I55" s="92" t="s">
        <v>51</v>
      </c>
      <c r="J55" s="92" t="s">
        <v>52</v>
      </c>
      <c r="K55" s="92" t="s">
        <v>53</v>
      </c>
      <c r="L55" s="92" t="s">
        <v>55</v>
      </c>
      <c r="M55" s="92" t="s">
        <v>56</v>
      </c>
      <c r="N55" s="92" t="s">
        <v>48</v>
      </c>
    </row>
    <row r="56" spans="1:14" x14ac:dyDescent="0.2">
      <c r="A56" t="s">
        <v>43</v>
      </c>
      <c r="B56" s="88">
        <f>CRÉDITO!B660*CONTEMPLAÇÕES!B312</f>
        <v>3463886851.9200001</v>
      </c>
      <c r="C56" s="88">
        <f>CRÉDITO!C660*CONTEMPLAÇÕES!C312</f>
        <v>3586788799</v>
      </c>
      <c r="D56" s="88">
        <f>CRÉDITO!D660*CONTEMPLAÇÕES!D312</f>
        <v>4012205904.0799999</v>
      </c>
      <c r="E56" s="88">
        <f>CRÉDITO!E660*CONTEMPLAÇÕES!E312</f>
        <v>4727181031.0799999</v>
      </c>
      <c r="F56" s="88">
        <f>CRÉDITO!F660*CONTEMPLAÇÕES!F312</f>
        <v>3874677374.1351275</v>
      </c>
      <c r="G56" s="88">
        <f>CRÉDITO!G660*CONTEMPLAÇÕES!G312</f>
        <v>3502461060.3499999</v>
      </c>
      <c r="H56" s="88">
        <f>CRÉDITO!H660*CONTEMPLAÇÕES!H312</f>
        <v>3003592930</v>
      </c>
      <c r="I56" s="88">
        <f>CRÉDITO!I660*CONTEMPLAÇÕES!I312</f>
        <v>3767700601.2799997</v>
      </c>
      <c r="J56" s="88">
        <f>CRÉDITO!J660*CONTEMPLAÇÕES!J312</f>
        <v>3754794647.52</v>
      </c>
      <c r="K56" s="88">
        <f>CRÉDITO!K660*CONTEMPLAÇÕES!K312</f>
        <v>4227725340.48</v>
      </c>
      <c r="L56" s="88">
        <f>CRÉDITO!L660*CONTEMPLAÇÕES!L312</f>
        <v>4509504345.5</v>
      </c>
      <c r="M56" s="88">
        <f>CRÉDITO!M660*CONTEMPLAÇÕES!M312</f>
        <v>4316403805.3199997</v>
      </c>
      <c r="N56" s="88">
        <f>SUM(B56:M56)</f>
        <v>46746922690.665123</v>
      </c>
    </row>
    <row r="57" spans="1:14" x14ac:dyDescent="0.2">
      <c r="A57" t="s">
        <v>44</v>
      </c>
      <c r="B57" s="88">
        <f>CRÉDITO!B661*CONTEMPLAÇÕES!B313</f>
        <v>1009691953.1999999</v>
      </c>
      <c r="C57" s="88">
        <f>CRÉDITO!C661*CONTEMPLAÇÕES!C313</f>
        <v>1293876608.04</v>
      </c>
      <c r="D57" s="88">
        <f>CRÉDITO!D661*CONTEMPLAÇÕES!D313</f>
        <v>1566743142.3999999</v>
      </c>
      <c r="E57" s="88">
        <f>CRÉDITO!E661*CONTEMPLAÇÕES!E313</f>
        <v>1190711309.3499999</v>
      </c>
      <c r="F57" s="88">
        <f>CRÉDITO!F661*CONTEMPLAÇÕES!F313</f>
        <v>1139318201.1300952</v>
      </c>
      <c r="G57" s="88">
        <f>CRÉDITO!G661*CONTEMPLAÇÕES!G313</f>
        <v>1298873915.6200001</v>
      </c>
      <c r="H57" s="88">
        <f>CRÉDITO!H661*CONTEMPLAÇÕES!H313</f>
        <v>1228521533.7</v>
      </c>
      <c r="I57" s="88">
        <f>CRÉDITO!I661*CONTEMPLAÇÕES!I313</f>
        <v>1839330336</v>
      </c>
      <c r="J57" s="88">
        <f>CRÉDITO!J661*CONTEMPLAÇÕES!J313</f>
        <v>1617383752.24</v>
      </c>
      <c r="K57" s="88">
        <f>CRÉDITO!K661*CONTEMPLAÇÕES!K313</f>
        <v>1254002480.28</v>
      </c>
      <c r="L57" s="88">
        <f>CRÉDITO!L661*CONTEMPLAÇÕES!L313</f>
        <v>2076948611.6399999</v>
      </c>
      <c r="M57" s="88">
        <f>CRÉDITO!M661*CONTEMPLAÇÕES!M313</f>
        <v>1982751589.52</v>
      </c>
      <c r="N57" s="88">
        <f t="shared" ref="N57:N61" si="6">SUM(B57:M57)</f>
        <v>17498153433.120094</v>
      </c>
    </row>
    <row r="58" spans="1:14" x14ac:dyDescent="0.2">
      <c r="A58" t="s">
        <v>45</v>
      </c>
      <c r="B58" s="88">
        <f>CRÉDITO!B662*CONTEMPLAÇÕES!B314</f>
        <v>1202903391.6000001</v>
      </c>
      <c r="C58" s="88">
        <f>CRÉDITO!C662*CONTEMPLAÇÕES!C314</f>
        <v>1118729201.7</v>
      </c>
      <c r="D58" s="88">
        <f>CRÉDITO!D662*CONTEMPLAÇÕES!D314</f>
        <v>1258471945.6200001</v>
      </c>
      <c r="E58" s="88">
        <f>CRÉDITO!E662*CONTEMPLAÇÕES!E314</f>
        <v>1221067935.04</v>
      </c>
      <c r="F58" s="88">
        <f>CRÉDITO!F662*CONTEMPLAÇÕES!F314</f>
        <v>1210531133.4386792</v>
      </c>
      <c r="G58" s="88">
        <f>CRÉDITO!G662*CONTEMPLAÇÕES!G314</f>
        <v>1210069324.9499998</v>
      </c>
      <c r="H58" s="88">
        <f>CRÉDITO!H662*CONTEMPLAÇÕES!H314</f>
        <v>1044179776.5700001</v>
      </c>
      <c r="I58" s="88">
        <f>CRÉDITO!I662*CONTEMPLAÇÕES!I314</f>
        <v>1125992007</v>
      </c>
      <c r="J58" s="88">
        <f>CRÉDITO!J662*CONTEMPLAÇÕES!J314</f>
        <v>1159306012.98</v>
      </c>
      <c r="K58" s="88">
        <f>CRÉDITO!K662*CONTEMPLAÇÕES!K314</f>
        <v>944042274</v>
      </c>
      <c r="L58" s="88">
        <f>CRÉDITO!L662*CONTEMPLAÇÕES!L314</f>
        <v>1052657297.0999999</v>
      </c>
      <c r="M58" s="88">
        <f>CRÉDITO!M662*CONTEMPLAÇÕES!M314</f>
        <v>912501415.79999995</v>
      </c>
      <c r="N58" s="88">
        <f t="shared" si="6"/>
        <v>13460451715.798677</v>
      </c>
    </row>
    <row r="59" spans="1:14" x14ac:dyDescent="0.2">
      <c r="A59" t="s">
        <v>46</v>
      </c>
      <c r="B59" s="88">
        <f>CRÉDITO!B663*CONTEMPLAÇÕES!B316</f>
        <v>28628760.720000003</v>
      </c>
      <c r="C59" s="88">
        <f>CRÉDITO!C663*CONTEMPLAÇÕES!C316</f>
        <v>40560036.689999998</v>
      </c>
      <c r="D59" s="88">
        <f>CRÉDITO!D663*CONTEMPLAÇÕES!D316</f>
        <v>36113029.920000002</v>
      </c>
      <c r="E59" s="88">
        <f>CRÉDITO!E663*CONTEMPLAÇÕES!E316</f>
        <v>33342735.449999999</v>
      </c>
      <c r="F59" s="88">
        <f>CRÉDITO!F663*CONTEMPLAÇÕES!F316</f>
        <v>27988900.554885279</v>
      </c>
      <c r="G59" s="88">
        <f>CRÉDITO!G663*CONTEMPLAÇÕES!G316</f>
        <v>30323258.240000002</v>
      </c>
      <c r="H59" s="88">
        <f>CRÉDITO!H663*CONTEMPLAÇÕES!H316</f>
        <v>35396101.170000002</v>
      </c>
      <c r="I59" s="88">
        <f>CRÉDITO!I663*CONTEMPLAÇÕES!I316</f>
        <v>40278787.140000001</v>
      </c>
      <c r="J59" s="88">
        <f>CRÉDITO!J663*CONTEMPLAÇÕES!J316</f>
        <v>35275882.399999999</v>
      </c>
      <c r="K59" s="88">
        <f>CRÉDITO!K663*CONTEMPLAÇÕES!K316</f>
        <v>38394633.060000002</v>
      </c>
      <c r="L59" s="88">
        <f>CRÉDITO!L663*CONTEMPLAÇÕES!L316</f>
        <v>34518840.689999998</v>
      </c>
      <c r="M59" s="88">
        <f>CRÉDITO!M663*CONTEMPLAÇÕES!M316</f>
        <v>38818121.5</v>
      </c>
      <c r="N59" s="88">
        <f t="shared" si="6"/>
        <v>419639087.53488523</v>
      </c>
    </row>
    <row r="60" spans="1:14" x14ac:dyDescent="0.2">
      <c r="A60" t="s">
        <v>47</v>
      </c>
      <c r="B60" s="88">
        <f>CRÉDITO!B664*CONTEMPLAÇÕES!B317</f>
        <v>2140061894.75</v>
      </c>
      <c r="C60" s="88">
        <f>CRÉDITO!C664*CONTEMPLAÇÕES!C317</f>
        <v>1243164553.2</v>
      </c>
      <c r="D60" s="88">
        <f>CRÉDITO!D664*CONTEMPLAÇÕES!D317</f>
        <v>1955790621.0900002</v>
      </c>
      <c r="E60" s="88">
        <f>CRÉDITO!E664*CONTEMPLAÇÕES!E317</f>
        <v>1941180721.74</v>
      </c>
      <c r="F60" s="88">
        <f>CRÉDITO!F664*CONTEMPLAÇÕES!F317</f>
        <v>1379421691.8359468</v>
      </c>
      <c r="G60" s="88">
        <f>CRÉDITO!G664*CONTEMPLAÇÕES!G317</f>
        <v>2429236676.5700002</v>
      </c>
      <c r="H60" s="88">
        <f>CRÉDITO!H664*CONTEMPLAÇÕES!H317</f>
        <v>1047942552.42</v>
      </c>
      <c r="I60" s="88">
        <f>CRÉDITO!I664*CONTEMPLAÇÕES!I317</f>
        <v>1119074726.3200002</v>
      </c>
      <c r="J60" s="88">
        <f>CRÉDITO!J664*CONTEMPLAÇÕES!J317</f>
        <v>1942116581.0400002</v>
      </c>
      <c r="K60" s="88">
        <f>CRÉDITO!K664*CONTEMPLAÇÕES!K317</f>
        <v>2166662066.25</v>
      </c>
      <c r="L60" s="88">
        <f>CRÉDITO!L664*CONTEMPLAÇÕES!L317</f>
        <v>2239455292.5900002</v>
      </c>
      <c r="M60" s="88">
        <f>CRÉDITO!M664*CONTEMPLAÇÕES!M317</f>
        <v>2235697539.73</v>
      </c>
      <c r="N60" s="88">
        <f t="shared" si="6"/>
        <v>21839804917.535946</v>
      </c>
    </row>
    <row r="61" spans="1:14" x14ac:dyDescent="0.2">
      <c r="A61" t="s">
        <v>61</v>
      </c>
      <c r="B61" s="88">
        <f>CRÉDITO!B665*CONTEMPLAÇÕES!B318</f>
        <v>51636779.07</v>
      </c>
      <c r="C61" s="88">
        <f>CRÉDITO!C665*CONTEMPLAÇÕES!C318</f>
        <v>52516981.32</v>
      </c>
      <c r="D61" s="88">
        <f>CRÉDITO!D665*CONTEMPLAÇÕES!D318</f>
        <v>56564506.460000001</v>
      </c>
      <c r="E61" s="88">
        <f>CRÉDITO!E665*CONTEMPLAÇÕES!E318</f>
        <v>53981132.149999999</v>
      </c>
      <c r="F61" s="88">
        <f>CRÉDITO!F665*CONTEMPLAÇÕES!F318</f>
        <v>45696811.801490754</v>
      </c>
      <c r="G61" s="88">
        <f>CRÉDITO!G665*CONTEMPLAÇÕES!G318</f>
        <v>45001542.780000001</v>
      </c>
      <c r="H61" s="88">
        <f>CRÉDITO!H665*CONTEMPLAÇÕES!H318</f>
        <v>48532842.119999997</v>
      </c>
      <c r="I61" s="88">
        <f>CRÉDITO!I665*CONTEMPLAÇÕES!I318</f>
        <v>54494480</v>
      </c>
      <c r="J61" s="88">
        <f>CRÉDITO!J665*CONTEMPLAÇÕES!J318</f>
        <v>45242872.650000006</v>
      </c>
      <c r="K61" s="88">
        <f>CRÉDITO!K665*CONTEMPLAÇÕES!K318</f>
        <v>50794659.699999996</v>
      </c>
      <c r="L61" s="88">
        <f>CRÉDITO!L665*CONTEMPLAÇÕES!L318</f>
        <v>47444609.700000003</v>
      </c>
      <c r="M61" s="88">
        <f>CRÉDITO!M665*CONTEMPLAÇÕES!M318</f>
        <v>58367740.5</v>
      </c>
      <c r="N61" s="88">
        <f t="shared" si="6"/>
        <v>610274958.25149071</v>
      </c>
    </row>
    <row r="62" spans="1:14" x14ac:dyDescent="0.2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  <row r="63" spans="1:14" x14ac:dyDescent="0.2">
      <c r="A63" t="s">
        <v>48</v>
      </c>
      <c r="B63" s="88">
        <f t="shared" ref="B63" si="7">SUM(B56:B61)</f>
        <v>7896809631.2600002</v>
      </c>
      <c r="C63" s="88">
        <f t="shared" ref="C63:M63" si="8">SUM(C56:C61)</f>
        <v>7335636179.9499989</v>
      </c>
      <c r="D63" s="88">
        <f t="shared" si="8"/>
        <v>8885889149.5699997</v>
      </c>
      <c r="E63" s="88">
        <f t="shared" si="8"/>
        <v>9167464864.8099995</v>
      </c>
      <c r="F63" s="88">
        <f t="shared" si="8"/>
        <v>7677634112.896224</v>
      </c>
      <c r="G63" s="88">
        <f t="shared" si="8"/>
        <v>8515965778.5099993</v>
      </c>
      <c r="H63" s="88">
        <f t="shared" si="8"/>
        <v>6408165735.9799995</v>
      </c>
      <c r="I63" s="88">
        <f t="shared" si="8"/>
        <v>7946870937.7399998</v>
      </c>
      <c r="J63" s="88">
        <f t="shared" si="8"/>
        <v>8554119748.829999</v>
      </c>
      <c r="K63" s="88">
        <f t="shared" si="8"/>
        <v>8681621453.7700005</v>
      </c>
      <c r="L63" s="88">
        <f t="shared" si="8"/>
        <v>9960528997.2200012</v>
      </c>
      <c r="M63" s="88">
        <f t="shared" si="8"/>
        <v>9544540212.3700008</v>
      </c>
      <c r="N63" s="88">
        <f t="shared" ref="N63" si="9">SUM(N56:N61)</f>
        <v>100575246802.90622</v>
      </c>
    </row>
    <row r="64" spans="1:14" x14ac:dyDescent="0.2">
      <c r="A64" s="124">
        <v>2025</v>
      </c>
      <c r="B64" s="125"/>
      <c r="C64" s="94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</row>
    <row r="65" spans="1:14" x14ac:dyDescent="0.2">
      <c r="A65" s="93"/>
      <c r="B65" s="92" t="s">
        <v>38</v>
      </c>
      <c r="C65" s="92" t="s">
        <v>39</v>
      </c>
      <c r="D65" s="92" t="s">
        <v>40</v>
      </c>
      <c r="E65" s="92" t="s">
        <v>37</v>
      </c>
      <c r="F65" s="92" t="s">
        <v>41</v>
      </c>
      <c r="G65" s="92" t="s">
        <v>42</v>
      </c>
      <c r="H65" s="92" t="s">
        <v>50</v>
      </c>
      <c r="I65" s="92" t="s">
        <v>51</v>
      </c>
      <c r="J65" s="92" t="s">
        <v>52</v>
      </c>
      <c r="K65" s="92" t="s">
        <v>53</v>
      </c>
      <c r="L65" s="92" t="s">
        <v>55</v>
      </c>
      <c r="M65" s="92" t="s">
        <v>56</v>
      </c>
      <c r="N65" s="92" t="s">
        <v>48</v>
      </c>
    </row>
    <row r="66" spans="1:14" x14ac:dyDescent="0.2">
      <c r="A66" t="s">
        <v>43</v>
      </c>
      <c r="B66" s="88">
        <f>CRÉDITO!B704*CONTEMPLAÇÕES!B328</f>
        <v>4560914030.4000006</v>
      </c>
      <c r="C66" s="88">
        <f>CRÉDITO!C704*CONTEMPLAÇÕES!C328</f>
        <v>4960033820.1200008</v>
      </c>
      <c r="D66" s="88">
        <f>CRÉDITO!D704*CONTEMPLAÇÕES!D328</f>
        <v>4556842243.9799995</v>
      </c>
      <c r="E66" s="88">
        <f>CRÉDITO!E704*CONTEMPLAÇÕES!E328</f>
        <v>3816106468.6800003</v>
      </c>
      <c r="F66" s="88">
        <f>CRÉDITO!F704*CONTEMPLAÇÕES!F328</f>
        <v>3290998382.6500001</v>
      </c>
      <c r="G66" s="88">
        <f>CRÉDITO!G704*CONTEMPLAÇÕES!G328</f>
        <v>4478135849.1200008</v>
      </c>
      <c r="H66" s="88">
        <f>CRÉDITO!H704*CONTEMPLAÇÕES!H328</f>
        <v>4444769781.4499998</v>
      </c>
      <c r="I66" s="88">
        <f>CRÉDITO!I704*CONTEMPLAÇÕES!I328</f>
        <v>5393655671.8200006</v>
      </c>
      <c r="J66" s="88">
        <f>CRÉDITO!J704*CONTEMPLAÇÕES!J328</f>
        <v>3937100552.48</v>
      </c>
      <c r="K66" s="88">
        <f>CRÉDITO!K704*CONTEMPLAÇÕES!K328</f>
        <v>0</v>
      </c>
      <c r="L66" s="88">
        <f>CRÉDITO!L704*CONTEMPLAÇÕES!L328</f>
        <v>0</v>
      </c>
      <c r="M66" s="88">
        <f>CRÉDITO!M704*CONTEMPLAÇÕES!M328</f>
        <v>0</v>
      </c>
      <c r="N66" s="88">
        <f>SUM(B66:M66)</f>
        <v>39438556800.700012</v>
      </c>
    </row>
    <row r="67" spans="1:14" x14ac:dyDescent="0.2">
      <c r="A67" t="s">
        <v>44</v>
      </c>
      <c r="B67" s="88">
        <f>CRÉDITO!B705*CONTEMPLAÇÕES!B329</f>
        <v>2145486906.02</v>
      </c>
      <c r="C67" s="88">
        <f>CRÉDITO!C705*CONTEMPLAÇÕES!C329</f>
        <v>1952124589.9200001</v>
      </c>
      <c r="D67" s="88">
        <f>CRÉDITO!D705*CONTEMPLAÇÕES!D329</f>
        <v>1904113689.6099999</v>
      </c>
      <c r="E67" s="88">
        <f>CRÉDITO!E705*CONTEMPLAÇÕES!E329</f>
        <v>1436575773.75</v>
      </c>
      <c r="F67" s="88">
        <f>CRÉDITO!F705*CONTEMPLAÇÕES!F329</f>
        <v>1430829994.23</v>
      </c>
      <c r="G67" s="88">
        <f>CRÉDITO!G705*CONTEMPLAÇÕES!G329</f>
        <v>1813133744.24</v>
      </c>
      <c r="H67" s="88">
        <f>CRÉDITO!H705*CONTEMPLAÇÕES!H329</f>
        <v>1830992921.01</v>
      </c>
      <c r="I67" s="88">
        <f>CRÉDITO!I705*CONTEMPLAÇÕES!I329</f>
        <v>3150990785</v>
      </c>
      <c r="J67" s="88">
        <f>CRÉDITO!J705*CONTEMPLAÇÕES!J329</f>
        <v>2240404825.71</v>
      </c>
      <c r="K67" s="88">
        <f>CRÉDITO!K705*CONTEMPLAÇÕES!K329</f>
        <v>0</v>
      </c>
      <c r="L67" s="88">
        <f>CRÉDITO!L705*CONTEMPLAÇÕES!L329</f>
        <v>0</v>
      </c>
      <c r="M67" s="88">
        <f>CRÉDITO!M705*CONTEMPLAÇÕES!M329</f>
        <v>0</v>
      </c>
      <c r="N67" s="88">
        <f t="shared" ref="N67:N71" si="10">SUM(B67:M67)</f>
        <v>17904653229.490002</v>
      </c>
    </row>
    <row r="68" spans="1:14" x14ac:dyDescent="0.2">
      <c r="A68" t="s">
        <v>45</v>
      </c>
      <c r="B68" s="88">
        <f>CRÉDITO!B706*CONTEMPLAÇÕES!B330</f>
        <v>1414556515.54</v>
      </c>
      <c r="C68" s="88">
        <f>CRÉDITO!C706*CONTEMPLAÇÕES!C330</f>
        <v>1522010478.96</v>
      </c>
      <c r="D68" s="88">
        <f>CRÉDITO!D706*CONTEMPLAÇÕES!D330</f>
        <v>893812591.07999992</v>
      </c>
      <c r="E68" s="88">
        <f>CRÉDITO!E706*CONTEMPLAÇÕES!E330</f>
        <v>923764128.05000007</v>
      </c>
      <c r="F68" s="88">
        <f>CRÉDITO!F706*CONTEMPLAÇÕES!F330</f>
        <v>982469695.25999999</v>
      </c>
      <c r="G68" s="88">
        <f>CRÉDITO!G706*CONTEMPLAÇÕES!G330</f>
        <v>1086484533.75</v>
      </c>
      <c r="H68" s="88">
        <f>CRÉDITO!H706*CONTEMPLAÇÕES!H330</f>
        <v>1104381666.1500001</v>
      </c>
      <c r="I68" s="88">
        <f>CRÉDITO!I706*CONTEMPLAÇÕES!I330</f>
        <v>1267067715.1000001</v>
      </c>
      <c r="J68" s="88">
        <f>CRÉDITO!J706*CONTEMPLAÇÕES!J330</f>
        <v>1319457202.8500001</v>
      </c>
      <c r="K68" s="88">
        <f>CRÉDITO!K706*CONTEMPLAÇÕES!K330</f>
        <v>0</v>
      </c>
      <c r="L68" s="88">
        <f>CRÉDITO!L706*CONTEMPLAÇÕES!L330</f>
        <v>0</v>
      </c>
      <c r="M68" s="88">
        <f>CRÉDITO!M706*CONTEMPLAÇÕES!M330</f>
        <v>0</v>
      </c>
      <c r="N68" s="88">
        <f t="shared" si="10"/>
        <v>10514004526.740002</v>
      </c>
    </row>
    <row r="69" spans="1:14" x14ac:dyDescent="0.2">
      <c r="A69" t="s">
        <v>46</v>
      </c>
      <c r="B69" s="88">
        <f>CRÉDITO!B707*CONTEMPLAÇÕES!B332</f>
        <v>38501034.75</v>
      </c>
      <c r="C69" s="88">
        <f>CRÉDITO!C707*CONTEMPLAÇÕES!C332</f>
        <v>37515754.530000001</v>
      </c>
      <c r="D69" s="88">
        <f>CRÉDITO!D707*CONTEMPLAÇÕES!D332</f>
        <v>35227495.789999999</v>
      </c>
      <c r="E69" s="88">
        <f>CRÉDITO!E707*CONTEMPLAÇÕES!E332</f>
        <v>52999968</v>
      </c>
      <c r="F69" s="88">
        <f>CRÉDITO!F707*CONTEMPLAÇÕES!F332</f>
        <v>47669238.650000006</v>
      </c>
      <c r="G69" s="88">
        <f>CRÉDITO!G707*CONTEMPLAÇÕES!G332</f>
        <v>46654869.800000004</v>
      </c>
      <c r="H69" s="88">
        <f>CRÉDITO!H707*CONTEMPLAÇÕES!H332</f>
        <v>27416465.25</v>
      </c>
      <c r="I69" s="88">
        <f>CRÉDITO!I707*CONTEMPLAÇÕES!I332</f>
        <v>37798520.68</v>
      </c>
      <c r="J69" s="88">
        <f>CRÉDITO!J707*CONTEMPLAÇÕES!J332</f>
        <v>68774289.599999994</v>
      </c>
      <c r="K69" s="88">
        <f>CRÉDITO!K707*CONTEMPLAÇÕES!K332</f>
        <v>0</v>
      </c>
      <c r="L69" s="88">
        <f>CRÉDITO!L707*CONTEMPLAÇÕES!L332</f>
        <v>0</v>
      </c>
      <c r="M69" s="88">
        <f>CRÉDITO!M707*CONTEMPLAÇÕES!M332</f>
        <v>0</v>
      </c>
      <c r="N69" s="88">
        <f t="shared" si="10"/>
        <v>392557637.04999995</v>
      </c>
    </row>
    <row r="70" spans="1:14" x14ac:dyDescent="0.2">
      <c r="A70" t="s">
        <v>47</v>
      </c>
      <c r="B70" s="88">
        <f>CRÉDITO!B708*CONTEMPLAÇÕES!B333</f>
        <v>2169076183.4500003</v>
      </c>
      <c r="C70" s="88">
        <f>CRÉDITO!C708*CONTEMPLAÇÕES!C333</f>
        <v>2953481686.7600002</v>
      </c>
      <c r="D70" s="88">
        <f>CRÉDITO!D708*CONTEMPLAÇÕES!D333</f>
        <v>2344674030.0599999</v>
      </c>
      <c r="E70" s="88">
        <f>CRÉDITO!E708*CONTEMPLAÇÕES!E333</f>
        <v>1870393010.4300001</v>
      </c>
      <c r="F70" s="88">
        <f>CRÉDITO!F708*CONTEMPLAÇÕES!F333</f>
        <v>1709748426.8699999</v>
      </c>
      <c r="G70" s="88">
        <f>CRÉDITO!G708*CONTEMPLAÇÕES!G333</f>
        <v>2467037280.2400002</v>
      </c>
      <c r="H70" s="88">
        <f>CRÉDITO!H708*CONTEMPLAÇÕES!H333</f>
        <v>3137473185.9500003</v>
      </c>
      <c r="I70" s="88">
        <f>CRÉDITO!I708*CONTEMPLAÇÕES!I333</f>
        <v>2719022397.4899998</v>
      </c>
      <c r="J70" s="88">
        <f>CRÉDITO!J708*CONTEMPLAÇÕES!J333</f>
        <v>2437908043.77</v>
      </c>
      <c r="K70" s="88">
        <f>CRÉDITO!K708*CONTEMPLAÇÕES!K333</f>
        <v>0</v>
      </c>
      <c r="L70" s="88">
        <f>CRÉDITO!L708*CONTEMPLAÇÕES!L333</f>
        <v>0</v>
      </c>
      <c r="M70" s="88">
        <f>CRÉDITO!M708*CONTEMPLAÇÕES!M333</f>
        <v>0</v>
      </c>
      <c r="N70" s="88">
        <f t="shared" si="10"/>
        <v>21808814245.02</v>
      </c>
    </row>
    <row r="71" spans="1:14" x14ac:dyDescent="0.2">
      <c r="A71" t="s">
        <v>61</v>
      </c>
      <c r="B71" s="88">
        <f>CRÉDITO!B709*CONTEMPLAÇÕES!B334</f>
        <v>58144807.769999996</v>
      </c>
      <c r="C71" s="88">
        <f>CRÉDITO!C709*CONTEMPLAÇÕES!C334</f>
        <v>69302393.939999998</v>
      </c>
      <c r="D71" s="88">
        <f>CRÉDITO!D709*CONTEMPLAÇÕES!D334</f>
        <v>50598618.419999994</v>
      </c>
      <c r="E71" s="88">
        <f>CRÉDITO!E709*CONTEMPLAÇÕES!E334</f>
        <v>55800495.379999995</v>
      </c>
      <c r="F71" s="88">
        <f>CRÉDITO!F709*CONTEMPLAÇÕES!F334</f>
        <v>38571469.649999999</v>
      </c>
      <c r="G71" s="88">
        <f>CRÉDITO!G709*CONTEMPLAÇÕES!G334</f>
        <v>62815430.700000003</v>
      </c>
      <c r="H71" s="88">
        <f>CRÉDITO!H709*CONTEMPLAÇÕES!H334</f>
        <v>52294701.269999996</v>
      </c>
      <c r="I71" s="88">
        <f>CRÉDITO!I709*CONTEMPLAÇÕES!I334</f>
        <v>66377726.479999997</v>
      </c>
      <c r="J71" s="88">
        <f>CRÉDITO!J709*CONTEMPLAÇÕES!J334</f>
        <v>41360720.18</v>
      </c>
      <c r="K71" s="88">
        <f>CRÉDITO!K709*CONTEMPLAÇÕES!K334</f>
        <v>0</v>
      </c>
      <c r="L71" s="88">
        <f>CRÉDITO!L709*CONTEMPLAÇÕES!L334</f>
        <v>0</v>
      </c>
      <c r="M71" s="88">
        <f>CRÉDITO!M709*CONTEMPLAÇÕES!M334</f>
        <v>0</v>
      </c>
      <c r="N71" s="88">
        <f t="shared" si="10"/>
        <v>495266363.78999996</v>
      </c>
    </row>
    <row r="72" spans="1:14" x14ac:dyDescent="0.2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</row>
    <row r="73" spans="1:14" x14ac:dyDescent="0.2">
      <c r="A73" s="93" t="s">
        <v>48</v>
      </c>
      <c r="B73" s="92">
        <f>SUM(B66:B72)</f>
        <v>10386679477.93</v>
      </c>
      <c r="C73" s="92">
        <f t="shared" ref="C73:M73" si="11">SUM(C66:C72)</f>
        <v>11494468724.230001</v>
      </c>
      <c r="D73" s="92">
        <f t="shared" si="11"/>
        <v>9785268668.9399986</v>
      </c>
      <c r="E73" s="92">
        <f t="shared" si="11"/>
        <v>8155639844.2900009</v>
      </c>
      <c r="F73" s="92">
        <f t="shared" si="11"/>
        <v>7500287207.3099995</v>
      </c>
      <c r="G73" s="92">
        <f t="shared" si="11"/>
        <v>9954261707.8500023</v>
      </c>
      <c r="H73" s="92">
        <f t="shared" si="11"/>
        <v>10597328721.080002</v>
      </c>
      <c r="I73" s="92">
        <f t="shared" si="11"/>
        <v>12634912816.57</v>
      </c>
      <c r="J73" s="92">
        <f t="shared" si="11"/>
        <v>10045005634.590002</v>
      </c>
      <c r="K73" s="92">
        <f t="shared" si="11"/>
        <v>0</v>
      </c>
      <c r="L73" s="92">
        <f t="shared" si="11"/>
        <v>0</v>
      </c>
      <c r="M73" s="92">
        <f t="shared" si="11"/>
        <v>0</v>
      </c>
      <c r="N73" s="92">
        <f t="shared" ref="N73" si="12">SUM(N66:N71)</f>
        <v>90553852802.790024</v>
      </c>
    </row>
    <row r="74" spans="1:14" x14ac:dyDescent="0.2">
      <c r="N74" s="113"/>
    </row>
  </sheetData>
  <mergeCells count="7">
    <mergeCell ref="A64:B64"/>
    <mergeCell ref="A54:B54"/>
    <mergeCell ref="A4:B4"/>
    <mergeCell ref="A14:B14"/>
    <mergeCell ref="A24:B24"/>
    <mergeCell ref="A34:B34"/>
    <mergeCell ref="A44:B44"/>
  </mergeCells>
  <pageMargins left="0.15748031496062992" right="0.15748031496062992" top="0.15748031496062992" bottom="0.23622047244094491" header="0.15748031496062992" footer="0.15748031496062992"/>
  <pageSetup paperSize="9" scale="60" orientation="landscape" r:id="rId1"/>
  <ignoredErrors>
    <ignoredError sqref="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CRÉDITO</vt:lpstr>
      <vt:lpstr>CONTEMPLAÇÕES</vt:lpstr>
      <vt:lpstr>COTAS</vt:lpstr>
      <vt:lpstr>PARTICIPANTES</vt:lpstr>
      <vt:lpstr>CRÉDITOS DISPONIBILIZADOS</vt:lpstr>
      <vt:lpstr>CONTEMPLAÇÕES!Area_de_impressao</vt:lpstr>
      <vt:lpstr>COTAS!Area_de_impressao</vt:lpstr>
      <vt:lpstr>CRÉDITO!Area_de_impressao</vt:lpstr>
      <vt:lpstr>'CRÉDITOS DISPONIBILIZADOS'!Area_de_impressao</vt:lpstr>
      <vt:lpstr>PARTICIPANTES!Area_de_impressao</vt:lpstr>
    </vt:vector>
  </TitlesOfParts>
  <Company>ABAC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</dc:creator>
  <cp:lastModifiedBy>Luiz Antonio Barbagallo</cp:lastModifiedBy>
  <cp:lastPrinted>2025-09-15T12:29:09Z</cp:lastPrinted>
  <dcterms:created xsi:type="dcterms:W3CDTF">2002-09-02T11:25:31Z</dcterms:created>
  <dcterms:modified xsi:type="dcterms:W3CDTF">2025-11-06T12:17:28Z</dcterms:modified>
</cp:coreProperties>
</file>